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phane\Desktop\"/>
    </mc:Choice>
  </mc:AlternateContent>
  <bookViews>
    <workbookView xWindow="0" yWindow="0" windowWidth="24000" windowHeight="9735"/>
  </bookViews>
  <sheets>
    <sheet name="Variation" sheetId="1" r:id="rId1"/>
    <sheet name="2015" sheetId="2" r:id="rId2"/>
    <sheet name="2014" sheetId="3" r:id="rId3"/>
  </sheets>
  <calcPr calcId="152511"/>
</workbook>
</file>

<file path=xl/calcChain.xml><?xml version="1.0" encoding="utf-8"?>
<calcChain xmlns="http://schemas.openxmlformats.org/spreadsheetml/2006/main">
  <c r="G37" i="1" l="1"/>
  <c r="G32" i="1"/>
  <c r="AC37" i="1" l="1"/>
  <c r="AB37" i="1"/>
  <c r="AA37" i="1"/>
  <c r="Z37" i="1"/>
  <c r="Y37" i="1"/>
  <c r="X37" i="1"/>
  <c r="AC22" i="1"/>
  <c r="AB22" i="1"/>
  <c r="AA22" i="1"/>
  <c r="Z22" i="1"/>
  <c r="Y22" i="1"/>
  <c r="X22" i="1"/>
  <c r="W22" i="1" s="1"/>
  <c r="AC20" i="1"/>
  <c r="AB20" i="1"/>
  <c r="AA20" i="1"/>
  <c r="Z20" i="1"/>
  <c r="Y20" i="1"/>
  <c r="X20" i="1"/>
  <c r="AC19" i="1"/>
  <c r="AB19" i="1"/>
  <c r="AA19" i="1"/>
  <c r="Z19" i="1"/>
  <c r="Y19" i="1"/>
  <c r="X19" i="1"/>
  <c r="AC17" i="1"/>
  <c r="AB17" i="1"/>
  <c r="AA17" i="1"/>
  <c r="Z17" i="1"/>
  <c r="Y17" i="1"/>
  <c r="X17" i="1"/>
  <c r="V37" i="1"/>
  <c r="U37" i="1"/>
  <c r="T37" i="1"/>
  <c r="S37" i="1"/>
  <c r="R37" i="1"/>
  <c r="V22" i="1"/>
  <c r="U22" i="1"/>
  <c r="T22" i="1"/>
  <c r="S22" i="1"/>
  <c r="R22" i="1"/>
  <c r="V20" i="1"/>
  <c r="U20" i="1"/>
  <c r="T20" i="1"/>
  <c r="S20" i="1"/>
  <c r="R20" i="1"/>
  <c r="V19" i="1"/>
  <c r="U19" i="1"/>
  <c r="T19" i="1"/>
  <c r="S19" i="1"/>
  <c r="R19" i="1"/>
  <c r="V17" i="1"/>
  <c r="U17" i="1"/>
  <c r="T17" i="1"/>
  <c r="S17" i="1"/>
  <c r="R17" i="1"/>
  <c r="Q37" i="1"/>
  <c r="P37" i="1"/>
  <c r="Q22" i="1"/>
  <c r="P22" i="1"/>
  <c r="Q20" i="1"/>
  <c r="P20" i="1"/>
  <c r="Q19" i="1"/>
  <c r="P19" i="1"/>
  <c r="O19" i="1" s="1"/>
  <c r="Q17" i="1"/>
  <c r="P17" i="1"/>
  <c r="N37" i="1"/>
  <c r="N22" i="1"/>
  <c r="N20" i="1"/>
  <c r="N19" i="1"/>
  <c r="N17" i="1"/>
  <c r="W37" i="1"/>
  <c r="O37" i="1"/>
  <c r="M37" i="1"/>
  <c r="L37" i="1" s="1"/>
  <c r="M22" i="1"/>
  <c r="L22" i="1" s="1"/>
  <c r="M20" i="1"/>
  <c r="M19" i="1"/>
  <c r="M17" i="1"/>
  <c r="L17" i="1" s="1"/>
  <c r="D25" i="2"/>
  <c r="F25" i="2"/>
  <c r="H25" i="2"/>
  <c r="J25" i="2"/>
  <c r="L25" i="2"/>
  <c r="N25" i="2"/>
  <c r="P25" i="2"/>
  <c r="R25" i="2"/>
  <c r="T25" i="2"/>
  <c r="V25" i="2"/>
  <c r="X25" i="2"/>
  <c r="Z25" i="2"/>
  <c r="AB25" i="2"/>
  <c r="AD25" i="2"/>
  <c r="AF25" i="2"/>
  <c r="AH25" i="2"/>
  <c r="AJ25" i="2"/>
  <c r="AL25" i="2"/>
  <c r="AN25" i="2"/>
  <c r="AP25" i="2"/>
  <c r="AR25" i="2"/>
  <c r="AT25" i="2"/>
  <c r="AV25" i="2"/>
  <c r="AX25" i="2"/>
  <c r="AZ25" i="2"/>
  <c r="BB25" i="2"/>
  <c r="BD25" i="2"/>
  <c r="BF25" i="2"/>
  <c r="BH25" i="2"/>
  <c r="BJ25" i="2"/>
  <c r="BL25" i="2"/>
  <c r="BN25" i="2"/>
  <c r="BP25" i="2"/>
  <c r="BR25" i="2"/>
  <c r="BT25" i="2"/>
  <c r="BV25" i="2"/>
  <c r="B25" i="2"/>
  <c r="Q39" i="1"/>
  <c r="BZ35" i="3"/>
  <c r="BY35" i="3"/>
  <c r="BX35" i="3"/>
  <c r="BW35" i="3"/>
  <c r="BV35" i="3"/>
  <c r="BU35" i="3"/>
  <c r="BT35" i="3"/>
  <c r="BS35" i="3"/>
  <c r="BR35" i="3"/>
  <c r="BQ35" i="3"/>
  <c r="BP35" i="3"/>
  <c r="BO35" i="3"/>
  <c r="BN35" i="3"/>
  <c r="BM35" i="3"/>
  <c r="BL35" i="3"/>
  <c r="CA35" i="3" s="1"/>
  <c r="BK35" i="3"/>
  <c r="BZ34" i="3"/>
  <c r="BY34" i="3"/>
  <c r="AC35" i="1" s="1"/>
  <c r="BX34" i="3"/>
  <c r="AB35" i="1" s="1"/>
  <c r="BW34" i="3"/>
  <c r="AA35" i="1" s="1"/>
  <c r="BV34" i="3"/>
  <c r="Z35" i="1" s="1"/>
  <c r="BU34" i="3"/>
  <c r="Y35" i="1" s="1"/>
  <c r="BT34" i="3"/>
  <c r="X35" i="1" s="1"/>
  <c r="W35" i="1" s="1"/>
  <c r="BS34" i="3"/>
  <c r="V35" i="1" s="1"/>
  <c r="BR34" i="3"/>
  <c r="U35" i="1" s="1"/>
  <c r="BQ34" i="3"/>
  <c r="T35" i="1" s="1"/>
  <c r="BP34" i="3"/>
  <c r="S35" i="1" s="1"/>
  <c r="BO34" i="3"/>
  <c r="R35" i="1" s="1"/>
  <c r="BN34" i="3"/>
  <c r="Q35" i="1" s="1"/>
  <c r="BM34" i="3"/>
  <c r="P35" i="1" s="1"/>
  <c r="BL34" i="3"/>
  <c r="N35" i="1" s="1"/>
  <c r="BK34" i="3"/>
  <c r="M35" i="1" s="1"/>
  <c r="BZ33" i="3"/>
  <c r="BY33" i="3"/>
  <c r="AC34" i="1" s="1"/>
  <c r="BX33" i="3"/>
  <c r="AB34" i="1" s="1"/>
  <c r="BW33" i="3"/>
  <c r="AA34" i="1" s="1"/>
  <c r="BV33" i="3"/>
  <c r="Z34" i="1" s="1"/>
  <c r="BU33" i="3"/>
  <c r="Y34" i="1" s="1"/>
  <c r="BT33" i="3"/>
  <c r="X34" i="1" s="1"/>
  <c r="W34" i="1" s="1"/>
  <c r="BS33" i="3"/>
  <c r="V34" i="1" s="1"/>
  <c r="BR33" i="3"/>
  <c r="U34" i="1" s="1"/>
  <c r="BQ33" i="3"/>
  <c r="T34" i="1" s="1"/>
  <c r="BP33" i="3"/>
  <c r="S34" i="1" s="1"/>
  <c r="BO33" i="3"/>
  <c r="R34" i="1" s="1"/>
  <c r="BN33" i="3"/>
  <c r="Q34" i="1" s="1"/>
  <c r="BM33" i="3"/>
  <c r="P34" i="1" s="1"/>
  <c r="BL33" i="3"/>
  <c r="CA33" i="3" s="1"/>
  <c r="BK33" i="3"/>
  <c r="M34" i="1" s="1"/>
  <c r="BZ32" i="3"/>
  <c r="BY32" i="3"/>
  <c r="AC33" i="1" s="1"/>
  <c r="BX32" i="3"/>
  <c r="AB33" i="1" s="1"/>
  <c r="BW32" i="3"/>
  <c r="AA33" i="1" s="1"/>
  <c r="BV32" i="3"/>
  <c r="Z33" i="1" s="1"/>
  <c r="BU32" i="3"/>
  <c r="Y33" i="1" s="1"/>
  <c r="BT32" i="3"/>
  <c r="X33" i="1" s="1"/>
  <c r="BS32" i="3"/>
  <c r="V33" i="1" s="1"/>
  <c r="BR32" i="3"/>
  <c r="U33" i="1" s="1"/>
  <c r="BQ32" i="3"/>
  <c r="T33" i="1" s="1"/>
  <c r="BP32" i="3"/>
  <c r="S33" i="1" s="1"/>
  <c r="BO32" i="3"/>
  <c r="R33" i="1" s="1"/>
  <c r="BN32" i="3"/>
  <c r="Q33" i="1" s="1"/>
  <c r="BM32" i="3"/>
  <c r="P33" i="1" s="1"/>
  <c r="BL32" i="3"/>
  <c r="N33" i="1" s="1"/>
  <c r="BK32" i="3"/>
  <c r="CA32" i="3" s="1"/>
  <c r="BZ31" i="3"/>
  <c r="BY31" i="3"/>
  <c r="AC32" i="1" s="1"/>
  <c r="BX31" i="3"/>
  <c r="AB32" i="1" s="1"/>
  <c r="BW31" i="3"/>
  <c r="AA32" i="1" s="1"/>
  <c r="BV31" i="3"/>
  <c r="Z32" i="1" s="1"/>
  <c r="BU31" i="3"/>
  <c r="Y32" i="1" s="1"/>
  <c r="BT31" i="3"/>
  <c r="X32" i="1" s="1"/>
  <c r="W32" i="1" s="1"/>
  <c r="BS31" i="3"/>
  <c r="V32" i="1" s="1"/>
  <c r="BR31" i="3"/>
  <c r="U32" i="1" s="1"/>
  <c r="BQ31" i="3"/>
  <c r="T32" i="1" s="1"/>
  <c r="BP31" i="3"/>
  <c r="S32" i="1" s="1"/>
  <c r="BO31" i="3"/>
  <c r="R32" i="1" s="1"/>
  <c r="BN31" i="3"/>
  <c r="Q32" i="1" s="1"/>
  <c r="BM31" i="3"/>
  <c r="P32" i="1" s="1"/>
  <c r="BL31" i="3"/>
  <c r="N32" i="1" s="1"/>
  <c r="BK31" i="3"/>
  <c r="M32" i="1" s="1"/>
  <c r="BZ30" i="3"/>
  <c r="BY30" i="3"/>
  <c r="AC36" i="1" s="1"/>
  <c r="BX30" i="3"/>
  <c r="AB36" i="1" s="1"/>
  <c r="BW30" i="3"/>
  <c r="AA36" i="1" s="1"/>
  <c r="BV30" i="3"/>
  <c r="Z36" i="1" s="1"/>
  <c r="BU30" i="3"/>
  <c r="Y36" i="1" s="1"/>
  <c r="BT30" i="3"/>
  <c r="X36" i="1" s="1"/>
  <c r="W36" i="1" s="1"/>
  <c r="BS30" i="3"/>
  <c r="V36" i="1" s="1"/>
  <c r="BR30" i="3"/>
  <c r="U36" i="1" s="1"/>
  <c r="BQ30" i="3"/>
  <c r="T36" i="1" s="1"/>
  <c r="BP30" i="3"/>
  <c r="S36" i="1" s="1"/>
  <c r="BO30" i="3"/>
  <c r="R36" i="1" s="1"/>
  <c r="BN30" i="3"/>
  <c r="Q36" i="1" s="1"/>
  <c r="BM30" i="3"/>
  <c r="P36" i="1" s="1"/>
  <c r="BL30" i="3"/>
  <c r="N36" i="1" s="1"/>
  <c r="BK30" i="3"/>
  <c r="M36" i="1" s="1"/>
  <c r="BZ29" i="3"/>
  <c r="BY29" i="3"/>
  <c r="AC31" i="1" s="1"/>
  <c r="AC39" i="1" s="1"/>
  <c r="BX29" i="3"/>
  <c r="AB31" i="1" s="1"/>
  <c r="BW29" i="3"/>
  <c r="AA31" i="1" s="1"/>
  <c r="AA39" i="1" s="1"/>
  <c r="BV29" i="3"/>
  <c r="Z31" i="1" s="1"/>
  <c r="BU29" i="3"/>
  <c r="Y31" i="1" s="1"/>
  <c r="BT29" i="3"/>
  <c r="X31" i="1" s="1"/>
  <c r="W31" i="1" s="1"/>
  <c r="BS29" i="3"/>
  <c r="V31" i="1" s="1"/>
  <c r="BR29" i="3"/>
  <c r="U31" i="1" s="1"/>
  <c r="BQ29" i="3"/>
  <c r="T31" i="1" s="1"/>
  <c r="BP29" i="3"/>
  <c r="S31" i="1" s="1"/>
  <c r="BO29" i="3"/>
  <c r="R31" i="1" s="1"/>
  <c r="BN29" i="3"/>
  <c r="Q31" i="1" s="1"/>
  <c r="BM29" i="3"/>
  <c r="P31" i="1" s="1"/>
  <c r="BL29" i="3"/>
  <c r="CA29" i="3" s="1"/>
  <c r="BK29" i="3"/>
  <c r="M31" i="1" s="1"/>
  <c r="BK5" i="3"/>
  <c r="M23" i="1" s="1"/>
  <c r="BL5" i="3"/>
  <c r="N23" i="1" s="1"/>
  <c r="BM5" i="3"/>
  <c r="P23" i="1" s="1"/>
  <c r="BN5" i="3"/>
  <c r="Q23" i="1" s="1"/>
  <c r="BO5" i="3"/>
  <c r="R23" i="1" s="1"/>
  <c r="BP5" i="3"/>
  <c r="S23" i="1" s="1"/>
  <c r="BQ5" i="3"/>
  <c r="T23" i="1" s="1"/>
  <c r="BR5" i="3"/>
  <c r="U23" i="1" s="1"/>
  <c r="BS5" i="3"/>
  <c r="V23" i="1" s="1"/>
  <c r="BT5" i="3"/>
  <c r="X23" i="1" s="1"/>
  <c r="BU5" i="3"/>
  <c r="Y23" i="1" s="1"/>
  <c r="BV5" i="3"/>
  <c r="Z23" i="1" s="1"/>
  <c r="BW5" i="3"/>
  <c r="AA23" i="1" s="1"/>
  <c r="BX5" i="3"/>
  <c r="AB23" i="1" s="1"/>
  <c r="BY5" i="3"/>
  <c r="AC23" i="1" s="1"/>
  <c r="BZ5" i="3"/>
  <c r="BK6" i="3"/>
  <c r="CA6" i="3" s="1"/>
  <c r="BL6" i="3"/>
  <c r="N5" i="1" s="1"/>
  <c r="BM6" i="3"/>
  <c r="P5" i="1" s="1"/>
  <c r="BN6" i="3"/>
  <c r="Q5" i="1" s="1"/>
  <c r="BO6" i="3"/>
  <c r="R5" i="1" s="1"/>
  <c r="BP6" i="3"/>
  <c r="S5" i="1" s="1"/>
  <c r="BQ6" i="3"/>
  <c r="T5" i="1" s="1"/>
  <c r="BR6" i="3"/>
  <c r="U5" i="1" s="1"/>
  <c r="BS6" i="3"/>
  <c r="V5" i="1" s="1"/>
  <c r="BT6" i="3"/>
  <c r="X5" i="1" s="1"/>
  <c r="BU6" i="3"/>
  <c r="Y5" i="1" s="1"/>
  <c r="BV6" i="3"/>
  <c r="Z5" i="1" s="1"/>
  <c r="BW6" i="3"/>
  <c r="AA5" i="1" s="1"/>
  <c r="BX6" i="3"/>
  <c r="AB5" i="1" s="1"/>
  <c r="BY6" i="3"/>
  <c r="AC5" i="1" s="1"/>
  <c r="BZ6" i="3"/>
  <c r="BK7" i="3"/>
  <c r="M2" i="1" s="1"/>
  <c r="BL7" i="3"/>
  <c r="N2" i="1" s="1"/>
  <c r="BM7" i="3"/>
  <c r="P2" i="1" s="1"/>
  <c r="BN7" i="3"/>
  <c r="Q2" i="1" s="1"/>
  <c r="BO7" i="3"/>
  <c r="R2" i="1" s="1"/>
  <c r="BP7" i="3"/>
  <c r="S2" i="1" s="1"/>
  <c r="BQ7" i="3"/>
  <c r="T2" i="1" s="1"/>
  <c r="BR7" i="3"/>
  <c r="U2" i="1" s="1"/>
  <c r="BS7" i="3"/>
  <c r="V2" i="1" s="1"/>
  <c r="BT7" i="3"/>
  <c r="X2" i="1" s="1"/>
  <c r="BU7" i="3"/>
  <c r="Y2" i="1" s="1"/>
  <c r="BV7" i="3"/>
  <c r="Z2" i="1" s="1"/>
  <c r="BW7" i="3"/>
  <c r="AA2" i="1" s="1"/>
  <c r="BX7" i="3"/>
  <c r="AB2" i="1" s="1"/>
  <c r="BY7" i="3"/>
  <c r="AC2" i="1" s="1"/>
  <c r="BZ7" i="3"/>
  <c r="BK8" i="3"/>
  <c r="M24" i="1" s="1"/>
  <c r="BL8" i="3"/>
  <c r="N24" i="1" s="1"/>
  <c r="BM8" i="3"/>
  <c r="P24" i="1" s="1"/>
  <c r="BN8" i="3"/>
  <c r="Q24" i="1" s="1"/>
  <c r="BO8" i="3"/>
  <c r="R24" i="1" s="1"/>
  <c r="BP8" i="3"/>
  <c r="S24" i="1" s="1"/>
  <c r="BQ8" i="3"/>
  <c r="T24" i="1" s="1"/>
  <c r="BR8" i="3"/>
  <c r="U24" i="1" s="1"/>
  <c r="BS8" i="3"/>
  <c r="V24" i="1" s="1"/>
  <c r="BT8" i="3"/>
  <c r="X24" i="1" s="1"/>
  <c r="BU8" i="3"/>
  <c r="Y24" i="1" s="1"/>
  <c r="BV8" i="3"/>
  <c r="Z24" i="1" s="1"/>
  <c r="BW8" i="3"/>
  <c r="AA24" i="1" s="1"/>
  <c r="BX8" i="3"/>
  <c r="AB24" i="1" s="1"/>
  <c r="BY8" i="3"/>
  <c r="AC24" i="1" s="1"/>
  <c r="BZ8" i="3"/>
  <c r="BK9" i="3"/>
  <c r="M11" i="1" s="1"/>
  <c r="BL9" i="3"/>
  <c r="N11" i="1" s="1"/>
  <c r="BM9" i="3"/>
  <c r="P11" i="1" s="1"/>
  <c r="BN9" i="3"/>
  <c r="Q11" i="1" s="1"/>
  <c r="BO9" i="3"/>
  <c r="R11" i="1" s="1"/>
  <c r="BP9" i="3"/>
  <c r="S11" i="1" s="1"/>
  <c r="BQ9" i="3"/>
  <c r="T11" i="1" s="1"/>
  <c r="BR9" i="3"/>
  <c r="U11" i="1" s="1"/>
  <c r="BS9" i="3"/>
  <c r="V11" i="1" s="1"/>
  <c r="BT9" i="3"/>
  <c r="X11" i="1" s="1"/>
  <c r="BU9" i="3"/>
  <c r="Y11" i="1" s="1"/>
  <c r="BV9" i="3"/>
  <c r="Z11" i="1" s="1"/>
  <c r="BW9" i="3"/>
  <c r="AA11" i="1" s="1"/>
  <c r="BX9" i="3"/>
  <c r="AB11" i="1" s="1"/>
  <c r="BY9" i="3"/>
  <c r="AC11" i="1" s="1"/>
  <c r="BZ9" i="3"/>
  <c r="BK10" i="3"/>
  <c r="M8" i="1" s="1"/>
  <c r="BL10" i="3"/>
  <c r="N8" i="1" s="1"/>
  <c r="BM10" i="3"/>
  <c r="P8" i="1" s="1"/>
  <c r="BN10" i="3"/>
  <c r="Q8" i="1" s="1"/>
  <c r="BO10" i="3"/>
  <c r="R8" i="1" s="1"/>
  <c r="BP10" i="3"/>
  <c r="S8" i="1" s="1"/>
  <c r="BQ10" i="3"/>
  <c r="T8" i="1" s="1"/>
  <c r="BR10" i="3"/>
  <c r="U8" i="1" s="1"/>
  <c r="BS10" i="3"/>
  <c r="V8" i="1" s="1"/>
  <c r="BT10" i="3"/>
  <c r="X8" i="1" s="1"/>
  <c r="BU10" i="3"/>
  <c r="Y8" i="1" s="1"/>
  <c r="BV10" i="3"/>
  <c r="Z8" i="1" s="1"/>
  <c r="BW10" i="3"/>
  <c r="AA8" i="1" s="1"/>
  <c r="BX10" i="3"/>
  <c r="AB8" i="1" s="1"/>
  <c r="BY10" i="3"/>
  <c r="AC8" i="1" s="1"/>
  <c r="BZ10" i="3"/>
  <c r="BK11" i="3"/>
  <c r="M7" i="1" s="1"/>
  <c r="BL11" i="3"/>
  <c r="N7" i="1" s="1"/>
  <c r="BM11" i="3"/>
  <c r="P7" i="1" s="1"/>
  <c r="BN11" i="3"/>
  <c r="Q7" i="1" s="1"/>
  <c r="BO11" i="3"/>
  <c r="R7" i="1" s="1"/>
  <c r="BP11" i="3"/>
  <c r="S7" i="1" s="1"/>
  <c r="BQ11" i="3"/>
  <c r="T7" i="1" s="1"/>
  <c r="BR11" i="3"/>
  <c r="U7" i="1" s="1"/>
  <c r="BS11" i="3"/>
  <c r="V7" i="1" s="1"/>
  <c r="BT11" i="3"/>
  <c r="X7" i="1" s="1"/>
  <c r="BU11" i="3"/>
  <c r="Y7" i="1" s="1"/>
  <c r="BV11" i="3"/>
  <c r="Z7" i="1" s="1"/>
  <c r="BW11" i="3"/>
  <c r="AA7" i="1" s="1"/>
  <c r="BX11" i="3"/>
  <c r="AB7" i="1" s="1"/>
  <c r="BY11" i="3"/>
  <c r="AC7" i="1" s="1"/>
  <c r="BZ11" i="3"/>
  <c r="BK12" i="3"/>
  <c r="CA12" i="3" s="1"/>
  <c r="BL12" i="3"/>
  <c r="N9" i="1" s="1"/>
  <c r="BM12" i="3"/>
  <c r="P9" i="1" s="1"/>
  <c r="BN12" i="3"/>
  <c r="Q9" i="1" s="1"/>
  <c r="BO12" i="3"/>
  <c r="R9" i="1" s="1"/>
  <c r="BP12" i="3"/>
  <c r="S9" i="1" s="1"/>
  <c r="BQ12" i="3"/>
  <c r="T9" i="1" s="1"/>
  <c r="BR12" i="3"/>
  <c r="U9" i="1" s="1"/>
  <c r="BS12" i="3"/>
  <c r="V9" i="1" s="1"/>
  <c r="BT12" i="3"/>
  <c r="X9" i="1" s="1"/>
  <c r="BU12" i="3"/>
  <c r="Y9" i="1" s="1"/>
  <c r="BV12" i="3"/>
  <c r="Z9" i="1" s="1"/>
  <c r="BW12" i="3"/>
  <c r="AA9" i="1" s="1"/>
  <c r="BX12" i="3"/>
  <c r="AB9" i="1" s="1"/>
  <c r="BY12" i="3"/>
  <c r="AC9" i="1" s="1"/>
  <c r="BZ12" i="3"/>
  <c r="BK13" i="3"/>
  <c r="CA13" i="3" s="1"/>
  <c r="BL13" i="3"/>
  <c r="N10" i="1" s="1"/>
  <c r="BM13" i="3"/>
  <c r="P10" i="1" s="1"/>
  <c r="BN13" i="3"/>
  <c r="Q10" i="1" s="1"/>
  <c r="BO13" i="3"/>
  <c r="R10" i="1" s="1"/>
  <c r="BP13" i="3"/>
  <c r="S10" i="1" s="1"/>
  <c r="BQ13" i="3"/>
  <c r="T10" i="1" s="1"/>
  <c r="BR13" i="3"/>
  <c r="U10" i="1" s="1"/>
  <c r="BS13" i="3"/>
  <c r="V10" i="1" s="1"/>
  <c r="BT13" i="3"/>
  <c r="X10" i="1" s="1"/>
  <c r="BU13" i="3"/>
  <c r="Y10" i="1" s="1"/>
  <c r="BV13" i="3"/>
  <c r="Z10" i="1" s="1"/>
  <c r="BW13" i="3"/>
  <c r="AA10" i="1" s="1"/>
  <c r="BX13" i="3"/>
  <c r="AB10" i="1" s="1"/>
  <c r="BY13" i="3"/>
  <c r="AC10" i="1" s="1"/>
  <c r="BZ13" i="3"/>
  <c r="BK14" i="3"/>
  <c r="CA14" i="3" s="1"/>
  <c r="BL14" i="3"/>
  <c r="N13" i="1" s="1"/>
  <c r="BM14" i="3"/>
  <c r="P13" i="1" s="1"/>
  <c r="BN14" i="3"/>
  <c r="Q13" i="1" s="1"/>
  <c r="BO14" i="3"/>
  <c r="R13" i="1" s="1"/>
  <c r="BP14" i="3"/>
  <c r="S13" i="1" s="1"/>
  <c r="BQ14" i="3"/>
  <c r="T13" i="1" s="1"/>
  <c r="BR14" i="3"/>
  <c r="U13" i="1" s="1"/>
  <c r="BS14" i="3"/>
  <c r="V13" i="1" s="1"/>
  <c r="BT14" i="3"/>
  <c r="X13" i="1" s="1"/>
  <c r="BU14" i="3"/>
  <c r="Y13" i="1" s="1"/>
  <c r="BV14" i="3"/>
  <c r="Z13" i="1" s="1"/>
  <c r="BW14" i="3"/>
  <c r="AA13" i="1" s="1"/>
  <c r="BX14" i="3"/>
  <c r="AB13" i="1" s="1"/>
  <c r="BY14" i="3"/>
  <c r="AC13" i="1" s="1"/>
  <c r="BZ14" i="3"/>
  <c r="BK15" i="3"/>
  <c r="M12" i="1" s="1"/>
  <c r="BL15" i="3"/>
  <c r="N12" i="1" s="1"/>
  <c r="BM15" i="3"/>
  <c r="P12" i="1" s="1"/>
  <c r="BN15" i="3"/>
  <c r="Q12" i="1" s="1"/>
  <c r="BO15" i="3"/>
  <c r="R12" i="1" s="1"/>
  <c r="BP15" i="3"/>
  <c r="S12" i="1" s="1"/>
  <c r="BQ15" i="3"/>
  <c r="T12" i="1" s="1"/>
  <c r="BR15" i="3"/>
  <c r="U12" i="1" s="1"/>
  <c r="BS15" i="3"/>
  <c r="V12" i="1" s="1"/>
  <c r="BT15" i="3"/>
  <c r="X12" i="1" s="1"/>
  <c r="BU15" i="3"/>
  <c r="Y12" i="1" s="1"/>
  <c r="BV15" i="3"/>
  <c r="Z12" i="1" s="1"/>
  <c r="BW15" i="3"/>
  <c r="AA12" i="1" s="1"/>
  <c r="BX15" i="3"/>
  <c r="AB12" i="1" s="1"/>
  <c r="BY15" i="3"/>
  <c r="AC12" i="1" s="1"/>
  <c r="BZ15" i="3"/>
  <c r="BK16" i="3"/>
  <c r="CA16" i="3" s="1"/>
  <c r="BL16" i="3"/>
  <c r="N25" i="1" s="1"/>
  <c r="BM16" i="3"/>
  <c r="P25" i="1" s="1"/>
  <c r="BN16" i="3"/>
  <c r="Q25" i="1" s="1"/>
  <c r="BO16" i="3"/>
  <c r="R25" i="1" s="1"/>
  <c r="BP16" i="3"/>
  <c r="S25" i="1" s="1"/>
  <c r="BQ16" i="3"/>
  <c r="T25" i="1" s="1"/>
  <c r="BR16" i="3"/>
  <c r="U25" i="1" s="1"/>
  <c r="BS16" i="3"/>
  <c r="V25" i="1" s="1"/>
  <c r="BT16" i="3"/>
  <c r="X25" i="1" s="1"/>
  <c r="BU16" i="3"/>
  <c r="Y25" i="1" s="1"/>
  <c r="BV16" i="3"/>
  <c r="Z25" i="1" s="1"/>
  <c r="BW16" i="3"/>
  <c r="AA25" i="1" s="1"/>
  <c r="BX16" i="3"/>
  <c r="AB25" i="1" s="1"/>
  <c r="BY16" i="3"/>
  <c r="AC25" i="1" s="1"/>
  <c r="BZ16" i="3"/>
  <c r="BK17" i="3"/>
  <c r="M4" i="1" s="1"/>
  <c r="BL17" i="3"/>
  <c r="N4" i="1" s="1"/>
  <c r="BM17" i="3"/>
  <c r="P4" i="1" s="1"/>
  <c r="BN17" i="3"/>
  <c r="Q4" i="1" s="1"/>
  <c r="BO17" i="3"/>
  <c r="R4" i="1" s="1"/>
  <c r="BP17" i="3"/>
  <c r="S4" i="1" s="1"/>
  <c r="BQ17" i="3"/>
  <c r="T4" i="1" s="1"/>
  <c r="BR17" i="3"/>
  <c r="U4" i="1" s="1"/>
  <c r="BS17" i="3"/>
  <c r="V4" i="1" s="1"/>
  <c r="BT17" i="3"/>
  <c r="X4" i="1" s="1"/>
  <c r="BU17" i="3"/>
  <c r="Y4" i="1" s="1"/>
  <c r="BV17" i="3"/>
  <c r="Z4" i="1" s="1"/>
  <c r="BW17" i="3"/>
  <c r="AA4" i="1" s="1"/>
  <c r="BX17" i="3"/>
  <c r="AB4" i="1" s="1"/>
  <c r="BY17" i="3"/>
  <c r="AC4" i="1" s="1"/>
  <c r="BZ17" i="3"/>
  <c r="BK18" i="3"/>
  <c r="M6" i="1" s="1"/>
  <c r="BL18" i="3"/>
  <c r="N6" i="1" s="1"/>
  <c r="BM18" i="3"/>
  <c r="P6" i="1" s="1"/>
  <c r="BN18" i="3"/>
  <c r="Q6" i="1" s="1"/>
  <c r="BO18" i="3"/>
  <c r="R6" i="1" s="1"/>
  <c r="BP18" i="3"/>
  <c r="S6" i="1" s="1"/>
  <c r="BQ18" i="3"/>
  <c r="T6" i="1" s="1"/>
  <c r="BR18" i="3"/>
  <c r="U6" i="1" s="1"/>
  <c r="BS18" i="3"/>
  <c r="V6" i="1" s="1"/>
  <c r="BT18" i="3"/>
  <c r="X6" i="1" s="1"/>
  <c r="BU18" i="3"/>
  <c r="Y6" i="1" s="1"/>
  <c r="BV18" i="3"/>
  <c r="Z6" i="1" s="1"/>
  <c r="BW18" i="3"/>
  <c r="AA6" i="1" s="1"/>
  <c r="BX18" i="3"/>
  <c r="AB6" i="1" s="1"/>
  <c r="BY18" i="3"/>
  <c r="AC6" i="1" s="1"/>
  <c r="BZ18" i="3"/>
  <c r="BK19" i="3"/>
  <c r="M26" i="1" s="1"/>
  <c r="BL19" i="3"/>
  <c r="N26" i="1" s="1"/>
  <c r="BM19" i="3"/>
  <c r="P26" i="1" s="1"/>
  <c r="BN19" i="3"/>
  <c r="Q26" i="1" s="1"/>
  <c r="BO19" i="3"/>
  <c r="R26" i="1" s="1"/>
  <c r="BP19" i="3"/>
  <c r="S26" i="1" s="1"/>
  <c r="BQ19" i="3"/>
  <c r="T26" i="1" s="1"/>
  <c r="BR19" i="3"/>
  <c r="U26" i="1" s="1"/>
  <c r="BS19" i="3"/>
  <c r="V26" i="1" s="1"/>
  <c r="BT19" i="3"/>
  <c r="X26" i="1" s="1"/>
  <c r="BU19" i="3"/>
  <c r="Y26" i="1" s="1"/>
  <c r="BV19" i="3"/>
  <c r="Z26" i="1" s="1"/>
  <c r="BW19" i="3"/>
  <c r="AA26" i="1" s="1"/>
  <c r="BX19" i="3"/>
  <c r="AB26" i="1" s="1"/>
  <c r="BY19" i="3"/>
  <c r="AC26" i="1" s="1"/>
  <c r="BZ19" i="3"/>
  <c r="BK20" i="3"/>
  <c r="CA20" i="3" s="1"/>
  <c r="BL20" i="3"/>
  <c r="N21" i="1" s="1"/>
  <c r="BM20" i="3"/>
  <c r="P21" i="1" s="1"/>
  <c r="BN20" i="3"/>
  <c r="Q21" i="1" s="1"/>
  <c r="BO20" i="3"/>
  <c r="R21" i="1" s="1"/>
  <c r="BP20" i="3"/>
  <c r="S21" i="1" s="1"/>
  <c r="BQ20" i="3"/>
  <c r="T21" i="1" s="1"/>
  <c r="BR20" i="3"/>
  <c r="U21" i="1" s="1"/>
  <c r="BS20" i="3"/>
  <c r="V21" i="1" s="1"/>
  <c r="BT20" i="3"/>
  <c r="X21" i="1" s="1"/>
  <c r="BU20" i="3"/>
  <c r="Y21" i="1" s="1"/>
  <c r="BV20" i="3"/>
  <c r="Z21" i="1" s="1"/>
  <c r="BW20" i="3"/>
  <c r="AA21" i="1" s="1"/>
  <c r="BX20" i="3"/>
  <c r="AB21" i="1" s="1"/>
  <c r="BY20" i="3"/>
  <c r="AC21" i="1" s="1"/>
  <c r="BZ20" i="3"/>
  <c r="BK21" i="3"/>
  <c r="M16" i="1" s="1"/>
  <c r="BL21" i="3"/>
  <c r="N16" i="1" s="1"/>
  <c r="BM21" i="3"/>
  <c r="P16" i="1" s="1"/>
  <c r="BN21" i="3"/>
  <c r="Q16" i="1" s="1"/>
  <c r="BO21" i="3"/>
  <c r="R16" i="1" s="1"/>
  <c r="BP21" i="3"/>
  <c r="S16" i="1" s="1"/>
  <c r="BQ21" i="3"/>
  <c r="T16" i="1" s="1"/>
  <c r="BR21" i="3"/>
  <c r="U16" i="1" s="1"/>
  <c r="BS21" i="3"/>
  <c r="V16" i="1" s="1"/>
  <c r="BT21" i="3"/>
  <c r="X16" i="1" s="1"/>
  <c r="BU21" i="3"/>
  <c r="Y16" i="1" s="1"/>
  <c r="BV21" i="3"/>
  <c r="Z16" i="1" s="1"/>
  <c r="BW21" i="3"/>
  <c r="AA16" i="1" s="1"/>
  <c r="BX21" i="3"/>
  <c r="AB16" i="1" s="1"/>
  <c r="BY21" i="3"/>
  <c r="AC16" i="1" s="1"/>
  <c r="BZ21" i="3"/>
  <c r="BK22" i="3"/>
  <c r="M15" i="1" s="1"/>
  <c r="BL22" i="3"/>
  <c r="N15" i="1" s="1"/>
  <c r="BM22" i="3"/>
  <c r="P15" i="1" s="1"/>
  <c r="BN22" i="3"/>
  <c r="Q15" i="1" s="1"/>
  <c r="BO22" i="3"/>
  <c r="R15" i="1" s="1"/>
  <c r="BP22" i="3"/>
  <c r="S15" i="1" s="1"/>
  <c r="BQ22" i="3"/>
  <c r="T15" i="1" s="1"/>
  <c r="BR22" i="3"/>
  <c r="U15" i="1" s="1"/>
  <c r="BS22" i="3"/>
  <c r="V15" i="1" s="1"/>
  <c r="BT22" i="3"/>
  <c r="X15" i="1" s="1"/>
  <c r="BU22" i="3"/>
  <c r="Y15" i="1" s="1"/>
  <c r="BV22" i="3"/>
  <c r="Z15" i="1" s="1"/>
  <c r="BW22" i="3"/>
  <c r="AA15" i="1" s="1"/>
  <c r="BX22" i="3"/>
  <c r="AB15" i="1" s="1"/>
  <c r="BY22" i="3"/>
  <c r="AC15" i="1" s="1"/>
  <c r="BZ22" i="3"/>
  <c r="BK23" i="3"/>
  <c r="M14" i="1" s="1"/>
  <c r="BL23" i="3"/>
  <c r="N14" i="1" s="1"/>
  <c r="BM23" i="3"/>
  <c r="P14" i="1" s="1"/>
  <c r="BN23" i="3"/>
  <c r="Q14" i="1" s="1"/>
  <c r="BO23" i="3"/>
  <c r="R14" i="1" s="1"/>
  <c r="BP23" i="3"/>
  <c r="S14" i="1" s="1"/>
  <c r="BQ23" i="3"/>
  <c r="T14" i="1" s="1"/>
  <c r="BR23" i="3"/>
  <c r="U14" i="1" s="1"/>
  <c r="BS23" i="3"/>
  <c r="V14" i="1" s="1"/>
  <c r="BT23" i="3"/>
  <c r="X14" i="1" s="1"/>
  <c r="BU23" i="3"/>
  <c r="Y14" i="1" s="1"/>
  <c r="BV23" i="3"/>
  <c r="Z14" i="1" s="1"/>
  <c r="BW23" i="3"/>
  <c r="AA14" i="1" s="1"/>
  <c r="BX23" i="3"/>
  <c r="AB14" i="1" s="1"/>
  <c r="BY23" i="3"/>
  <c r="AC14" i="1" s="1"/>
  <c r="BZ23" i="3"/>
  <c r="BK24" i="3"/>
  <c r="CA24" i="3" s="1"/>
  <c r="BL24" i="3"/>
  <c r="N18" i="1" s="1"/>
  <c r="BM24" i="3"/>
  <c r="P18" i="1" s="1"/>
  <c r="BN24" i="3"/>
  <c r="Q18" i="1" s="1"/>
  <c r="BO24" i="3"/>
  <c r="R18" i="1" s="1"/>
  <c r="BP24" i="3"/>
  <c r="S18" i="1" s="1"/>
  <c r="BQ24" i="3"/>
  <c r="T18" i="1" s="1"/>
  <c r="BR24" i="3"/>
  <c r="U18" i="1" s="1"/>
  <c r="BS24" i="3"/>
  <c r="V18" i="1" s="1"/>
  <c r="BT24" i="3"/>
  <c r="X18" i="1" s="1"/>
  <c r="BU24" i="3"/>
  <c r="Y18" i="1" s="1"/>
  <c r="BV24" i="3"/>
  <c r="Z18" i="1" s="1"/>
  <c r="BW24" i="3"/>
  <c r="AA18" i="1" s="1"/>
  <c r="BX24" i="3"/>
  <c r="AB18" i="1" s="1"/>
  <c r="BY24" i="3"/>
  <c r="AC18" i="1" s="1"/>
  <c r="BZ24" i="3"/>
  <c r="BL4" i="3"/>
  <c r="N3" i="1" s="1"/>
  <c r="BM4" i="3"/>
  <c r="P3" i="1" s="1"/>
  <c r="BN4" i="3"/>
  <c r="Q3" i="1" s="1"/>
  <c r="BO4" i="3"/>
  <c r="R3" i="1" s="1"/>
  <c r="BP4" i="3"/>
  <c r="S3" i="1" s="1"/>
  <c r="BQ4" i="3"/>
  <c r="T3" i="1" s="1"/>
  <c r="BR4" i="3"/>
  <c r="U3" i="1" s="1"/>
  <c r="BS4" i="3"/>
  <c r="V3" i="1" s="1"/>
  <c r="BT4" i="3"/>
  <c r="X3" i="1" s="1"/>
  <c r="BU4" i="3"/>
  <c r="Y3" i="1" s="1"/>
  <c r="BV4" i="3"/>
  <c r="Z3" i="1" s="1"/>
  <c r="BW4" i="3"/>
  <c r="AA3" i="1" s="1"/>
  <c r="BX4" i="3"/>
  <c r="AB3" i="1" s="1"/>
  <c r="BY4" i="3"/>
  <c r="AC3" i="1" s="1"/>
  <c r="BZ4" i="3"/>
  <c r="BK4" i="3"/>
  <c r="M3" i="1" s="1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BK1" i="3"/>
  <c r="BX35" i="2"/>
  <c r="BX34" i="2"/>
  <c r="BX33" i="2"/>
  <c r="BX32" i="2"/>
  <c r="BX31" i="2"/>
  <c r="BX30" i="2"/>
  <c r="BX29" i="2"/>
  <c r="BX5" i="2"/>
  <c r="BX6" i="2"/>
  <c r="BX7" i="2"/>
  <c r="BX8" i="2"/>
  <c r="BX9" i="2"/>
  <c r="BX10" i="2"/>
  <c r="BX11" i="2"/>
  <c r="BX12" i="2"/>
  <c r="BX13" i="2"/>
  <c r="BX14" i="2"/>
  <c r="BX15" i="2"/>
  <c r="BX16" i="2"/>
  <c r="BX17" i="2"/>
  <c r="BX18" i="2"/>
  <c r="BX19" i="2"/>
  <c r="BX20" i="2"/>
  <c r="BX21" i="2"/>
  <c r="BX22" i="2"/>
  <c r="BX23" i="2"/>
  <c r="BX24" i="2"/>
  <c r="BX4" i="2"/>
  <c r="E37" i="1"/>
  <c r="E36" i="1"/>
  <c r="E35" i="1"/>
  <c r="E34" i="1"/>
  <c r="E33" i="1"/>
  <c r="E32" i="1"/>
  <c r="E31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B39" i="1"/>
  <c r="C28" i="1"/>
  <c r="B28" i="1"/>
  <c r="C39" i="1"/>
  <c r="E28" i="1" l="1"/>
  <c r="W15" i="1"/>
  <c r="W13" i="1"/>
  <c r="W11" i="1"/>
  <c r="E39" i="1"/>
  <c r="W17" i="1"/>
  <c r="O15" i="1"/>
  <c r="O25" i="1"/>
  <c r="O13" i="1"/>
  <c r="O9" i="1"/>
  <c r="O7" i="1"/>
  <c r="O11" i="1"/>
  <c r="O5" i="1"/>
  <c r="O23" i="1"/>
  <c r="L14" i="1"/>
  <c r="L6" i="1"/>
  <c r="W25" i="1"/>
  <c r="O31" i="1"/>
  <c r="O33" i="1"/>
  <c r="O34" i="1"/>
  <c r="O35" i="1"/>
  <c r="W20" i="1"/>
  <c r="O21" i="1"/>
  <c r="Z39" i="1"/>
  <c r="O17" i="1"/>
  <c r="E41" i="1"/>
  <c r="Q28" i="1"/>
  <c r="L35" i="1"/>
  <c r="O3" i="1"/>
  <c r="L26" i="1"/>
  <c r="W16" i="1"/>
  <c r="W26" i="1"/>
  <c r="W6" i="1"/>
  <c r="W4" i="1"/>
  <c r="W12" i="1"/>
  <c r="W10" i="1"/>
  <c r="W8" i="1"/>
  <c r="W24" i="1"/>
  <c r="Y39" i="1"/>
  <c r="CA23" i="3"/>
  <c r="CA19" i="3"/>
  <c r="CA15" i="3"/>
  <c r="CA11" i="3"/>
  <c r="CA7" i="3"/>
  <c r="CA30" i="3"/>
  <c r="CA34" i="3"/>
  <c r="M5" i="1"/>
  <c r="L5" i="1" s="1"/>
  <c r="M9" i="1"/>
  <c r="L9" i="1" s="1"/>
  <c r="M13" i="1"/>
  <c r="L13" i="1" s="1"/>
  <c r="AD13" i="1" s="1"/>
  <c r="AD17" i="1"/>
  <c r="M21" i="1"/>
  <c r="L21" i="1" s="1"/>
  <c r="M25" i="1"/>
  <c r="L25" i="1" s="1"/>
  <c r="M33" i="1"/>
  <c r="L33" i="1" s="1"/>
  <c r="AD37" i="1"/>
  <c r="W18" i="1"/>
  <c r="W14" i="1"/>
  <c r="CA22" i="3"/>
  <c r="CA18" i="3"/>
  <c r="CA10" i="3"/>
  <c r="CA31" i="3"/>
  <c r="M10" i="1"/>
  <c r="M18" i="1"/>
  <c r="L18" i="1" s="1"/>
  <c r="N34" i="1"/>
  <c r="L34" i="1" s="1"/>
  <c r="AA28" i="1"/>
  <c r="AA41" i="1" s="1"/>
  <c r="CA4" i="3"/>
  <c r="CA21" i="3"/>
  <c r="CA17" i="3"/>
  <c r="CA9" i="3"/>
  <c r="CA5" i="3"/>
  <c r="N31" i="1"/>
  <c r="L31" i="1" s="1"/>
  <c r="AD31" i="1" s="1"/>
  <c r="AB39" i="1"/>
  <c r="CA8" i="3"/>
  <c r="O4" i="1"/>
  <c r="O6" i="1"/>
  <c r="O8" i="1"/>
  <c r="O10" i="1"/>
  <c r="O12" i="1"/>
  <c r="O14" i="1"/>
  <c r="O16" i="1"/>
  <c r="O18" i="1"/>
  <c r="O20" i="1"/>
  <c r="O22" i="1"/>
  <c r="O24" i="1"/>
  <c r="O26" i="1"/>
  <c r="R39" i="1"/>
  <c r="L3" i="1"/>
  <c r="L11" i="1"/>
  <c r="L19" i="1"/>
  <c r="S28" i="1"/>
  <c r="V39" i="1"/>
  <c r="L7" i="1"/>
  <c r="L15" i="1"/>
  <c r="AD15" i="1" s="1"/>
  <c r="L23" i="1"/>
  <c r="L4" i="1"/>
  <c r="L8" i="1"/>
  <c r="L12" i="1"/>
  <c r="L16" i="1"/>
  <c r="L20" i="1"/>
  <c r="L24" i="1"/>
  <c r="L32" i="1"/>
  <c r="L36" i="1"/>
  <c r="W5" i="1"/>
  <c r="AD5" i="1" s="1"/>
  <c r="W9" i="1"/>
  <c r="W19" i="1"/>
  <c r="W21" i="1"/>
  <c r="AD22" i="1"/>
  <c r="Z28" i="1"/>
  <c r="W3" i="1"/>
  <c r="W7" i="1"/>
  <c r="N28" i="1"/>
  <c r="P39" i="1"/>
  <c r="O36" i="1"/>
  <c r="AD36" i="1" s="1"/>
  <c r="U39" i="1"/>
  <c r="T39" i="1"/>
  <c r="S39" i="1"/>
  <c r="W23" i="1"/>
  <c r="AD23" i="1" s="1"/>
  <c r="W33" i="1"/>
  <c r="X39" i="1"/>
  <c r="AB28" i="1"/>
  <c r="AB41" i="1" s="1"/>
  <c r="Y28" i="1"/>
  <c r="Y41" i="1" s="1"/>
  <c r="AC28" i="1"/>
  <c r="AC41" i="1" s="1"/>
  <c r="W2" i="1"/>
  <c r="X28" i="1"/>
  <c r="T28" i="1"/>
  <c r="U28" i="1"/>
  <c r="R28" i="1"/>
  <c r="V28" i="1"/>
  <c r="O32" i="1"/>
  <c r="Q41" i="1"/>
  <c r="O2" i="1"/>
  <c r="P28" i="1"/>
  <c r="L2" i="1"/>
  <c r="C41" i="1"/>
  <c r="B41" i="1"/>
  <c r="Z41" i="1" l="1"/>
  <c r="AD11" i="1"/>
  <c r="AD34" i="1"/>
  <c r="AD14" i="1"/>
  <c r="AD6" i="1"/>
  <c r="AD7" i="1"/>
  <c r="AD21" i="1"/>
  <c r="AD16" i="1"/>
  <c r="AD26" i="1"/>
  <c r="M39" i="1"/>
  <c r="AD9" i="1"/>
  <c r="AD24" i="1"/>
  <c r="AD8" i="1"/>
  <c r="AD25" i="1"/>
  <c r="AD35" i="1"/>
  <c r="R41" i="1"/>
  <c r="S41" i="1"/>
  <c r="AD12" i="1"/>
  <c r="M28" i="1"/>
  <c r="M41" i="1" s="1"/>
  <c r="O39" i="1"/>
  <c r="AD33" i="1"/>
  <c r="AD20" i="1"/>
  <c r="AD4" i="1"/>
  <c r="N39" i="1"/>
  <c r="N41" i="1" s="1"/>
  <c r="U41" i="1"/>
  <c r="AD3" i="1"/>
  <c r="L10" i="1"/>
  <c r="AD10" i="1" s="1"/>
  <c r="L39" i="1"/>
  <c r="AD19" i="1"/>
  <c r="AD18" i="1"/>
  <c r="P41" i="1"/>
  <c r="V41" i="1"/>
  <c r="O28" i="1"/>
  <c r="W39" i="1"/>
  <c r="T41" i="1"/>
  <c r="W28" i="1"/>
  <c r="AD32" i="1"/>
  <c r="L28" i="1"/>
  <c r="AD2" i="1"/>
  <c r="X41" i="1"/>
  <c r="L41" i="1" l="1"/>
  <c r="W41" i="1"/>
  <c r="O41" i="1"/>
  <c r="AD39" i="1"/>
  <c r="AD28" i="1"/>
  <c r="AD41" i="1" l="1"/>
</calcChain>
</file>

<file path=xl/sharedStrings.xml><?xml version="1.0" encoding="utf-8"?>
<sst xmlns="http://schemas.openxmlformats.org/spreadsheetml/2006/main" count="371" uniqueCount="99">
  <si>
    <t>NON CADRE</t>
  </si>
  <si>
    <t>GEA Philippe</t>
  </si>
  <si>
    <t>GAUD Bernard</t>
  </si>
  <si>
    <t>CREMADES Louis</t>
  </si>
  <si>
    <t>SCHAEFER Heïdi</t>
  </si>
  <si>
    <t>CARLA Agnès</t>
  </si>
  <si>
    <t>RAYNAUD MANON</t>
  </si>
  <si>
    <t>GARCIA David</t>
  </si>
  <si>
    <t>SCHOEN Joris</t>
  </si>
  <si>
    <t>ARQUIE Christophe</t>
  </si>
  <si>
    <t>CARLA Tony</t>
  </si>
  <si>
    <t>MAIOLO Joseph</t>
  </si>
  <si>
    <t>PICOUILLA Andre</t>
  </si>
  <si>
    <t>GUILLET Johanna</t>
  </si>
  <si>
    <t>JACQUEMIN CAROLE</t>
  </si>
  <si>
    <t>RELVAO PETRO</t>
  </si>
  <si>
    <t>CADENE NOEL</t>
  </si>
  <si>
    <t>COMBES CHRISTOPHE</t>
  </si>
  <si>
    <t>HASCHKE JEREMY</t>
  </si>
  <si>
    <t>SALGAS CHRISTOPHE</t>
  </si>
  <si>
    <t>RODRIGUEZ IBERIO</t>
  </si>
  <si>
    <t>MARTROU Jean Luc</t>
  </si>
  <si>
    <t>TOTAL NON CADRE</t>
  </si>
  <si>
    <t>CADRE</t>
  </si>
  <si>
    <t>DE ROZIERES Xavier</t>
  </si>
  <si>
    <t>ROULIER Delphine</t>
  </si>
  <si>
    <t>DE RUGERIIS David</t>
  </si>
  <si>
    <t>BERTHALON Daniel</t>
  </si>
  <si>
    <t>BILLOD MATHIEU</t>
  </si>
  <si>
    <t>MACHENAUD Landry</t>
  </si>
  <si>
    <t>TOTAL CADRE</t>
  </si>
  <si>
    <t>TOTAL</t>
  </si>
  <si>
    <t>ESTAGER Pierre</t>
  </si>
  <si>
    <t>MOURRIER MARGOT</t>
  </si>
  <si>
    <t>PUJOLLE FRANCK</t>
  </si>
  <si>
    <t>BRIMONT BRUNO</t>
  </si>
  <si>
    <t>BADIA Carlos</t>
  </si>
  <si>
    <t>ECART</t>
  </si>
  <si>
    <t>ETP</t>
  </si>
  <si>
    <t>REMARQUE</t>
  </si>
  <si>
    <t>1er Trimestre 2015</t>
  </si>
  <si>
    <t>2ème Trimestre 2015</t>
  </si>
  <si>
    <t>3ème Trimestre 2015</t>
  </si>
  <si>
    <t>4ème Trimestre 2015</t>
  </si>
  <si>
    <t>ANNUEL</t>
  </si>
  <si>
    <t>V VIGNES</t>
  </si>
  <si>
    <t>N VIGNES</t>
  </si>
  <si>
    <t>PL 13/14</t>
  </si>
  <si>
    <t>CUVERIE</t>
  </si>
  <si>
    <t>FUTS</t>
  </si>
  <si>
    <t>BOUTEILLE</t>
  </si>
  <si>
    <t>HABILLAGE</t>
  </si>
  <si>
    <t>MEB</t>
  </si>
  <si>
    <t>PROSPECTION</t>
  </si>
  <si>
    <t>VENTE</t>
  </si>
  <si>
    <t>AA</t>
  </si>
  <si>
    <t>OLIVIERS</t>
  </si>
  <si>
    <t>LOCATIONS</t>
  </si>
  <si>
    <t>F GENERAUX</t>
  </si>
  <si>
    <t>TA</t>
  </si>
  <si>
    <t>TB</t>
  </si>
  <si>
    <t>annuel</t>
  </si>
  <si>
    <t>total</t>
  </si>
  <si>
    <t>10100 - VIELLES VIGNES</t>
  </si>
  <si>
    <t>10200 - NOUVELLES VIGNES</t>
  </si>
  <si>
    <t>12111 - PLANTS 10/11</t>
  </si>
  <si>
    <t>12110 - PLANTS 11/12</t>
  </si>
  <si>
    <t>12120- PLANTS 12/13</t>
  </si>
  <si>
    <t>20110 - CUVERIE VARIABLE</t>
  </si>
  <si>
    <t>20200 - BARIQUES</t>
  </si>
  <si>
    <t>20300 - STOCKAGE</t>
  </si>
  <si>
    <t>20200 - HABILLAGE</t>
  </si>
  <si>
    <t>30000 - MISE EN BOUTEILLES</t>
  </si>
  <si>
    <t>60100 - PROSPECTION</t>
  </si>
  <si>
    <t>60200 - VENTES</t>
  </si>
  <si>
    <t>41000 - ACCUEIL ANIMATION</t>
  </si>
  <si>
    <t>15000 - OLIVIERS</t>
  </si>
  <si>
    <t>70000 - LOCATIONS</t>
  </si>
  <si>
    <t>50000 - FRAIS GENERAUX</t>
  </si>
  <si>
    <t>65000 - PRODUITS DU TERROIR</t>
  </si>
  <si>
    <t>1er Trimestre 2014</t>
  </si>
  <si>
    <t>2ème Trimestre 2014</t>
  </si>
  <si>
    <t>3ème Trimestre 2014</t>
  </si>
  <si>
    <t>4ème Trimestre 2014</t>
  </si>
  <si>
    <t>PL12/13</t>
  </si>
  <si>
    <t>PDT TERR</t>
  </si>
  <si>
    <t>VIGNE</t>
  </si>
  <si>
    <t>PLANTATION</t>
  </si>
  <si>
    <t>COMMERCIALISATION</t>
  </si>
  <si>
    <t>DATE E</t>
  </si>
  <si>
    <t>DATE S</t>
  </si>
  <si>
    <t>01/04/2014 puis 12/01/2015</t>
  </si>
  <si>
    <t>03/12/2014 au 27/03/2015</t>
  </si>
  <si>
    <t>01/04/2015 au 31/07/2015 puis 01/09/2015</t>
  </si>
  <si>
    <t xml:space="preserve">03/12/2014 au 27/03/2015 </t>
  </si>
  <si>
    <t>01/04/2015 au 31/07/2015 puis 01/12/2015</t>
  </si>
  <si>
    <t>18/05/2015 au 37/07/2015</t>
  </si>
  <si>
    <t>au 01/09/2015</t>
  </si>
  <si>
    <t>0/06/2015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</si>
</sst>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\ _F_-;\-* #,##0.00\ _F_-;_-* \-??\ _F_-;_-@_-"/>
    <numFmt numFmtId="165" formatCode="_-* #,##0\ _€_-;\-* #,##0\ _€_-;_-* &quot;-&quot;??\ _€_-;_-@_-"/>
    <numFmt numFmtId="166" formatCode="_-* #,##0.00\ _€_-;\-* #,##0.00\ _€_-;_-* \-??\ _€_-;_-@_-"/>
    <numFmt numFmtId="167" formatCode="0.0%"/>
    <numFmt numFmtId="168" formatCode="_-* #,##0\ _F_-;\-* #,##0\ _F_-;_-* \-??\ _F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u/>
      <sz val="10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rgb="FFFFFF00"/>
        <bgColor indexed="27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27"/>
      </patternFill>
    </fill>
    <fill>
      <patternFill patternType="solid">
        <fgColor rgb="FF00B050"/>
        <bgColor indexed="27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9" fontId="2" fillId="0" borderId="0" applyFill="0" applyBorder="0" applyAlignment="0" applyProtection="0"/>
  </cellStyleXfs>
  <cellXfs count="197">
    <xf numFmtId="0" fontId="0" fillId="0" borderId="0" xfId="0"/>
    <xf numFmtId="0" fontId="2" fillId="0" borderId="0" xfId="2"/>
    <xf numFmtId="164" fontId="2" fillId="0" borderId="0" xfId="3" applyAlignment="1">
      <alignment horizontal="center"/>
    </xf>
    <xf numFmtId="0" fontId="3" fillId="0" borderId="0" xfId="2" applyFont="1"/>
    <xf numFmtId="0" fontId="2" fillId="0" borderId="2" xfId="2" applyFont="1" applyFill="1" applyBorder="1"/>
    <xf numFmtId="164" fontId="2" fillId="0" borderId="2" xfId="3" applyBorder="1" applyAlignment="1">
      <alignment horizontal="center"/>
    </xf>
    <xf numFmtId="164" fontId="2" fillId="3" borderId="2" xfId="3" applyFill="1" applyBorder="1" applyAlignment="1">
      <alignment horizontal="center"/>
    </xf>
    <xf numFmtId="0" fontId="2" fillId="0" borderId="3" xfId="2" applyFont="1" applyFill="1" applyBorder="1"/>
    <xf numFmtId="164" fontId="2" fillId="0" borderId="3" xfId="3" applyBorder="1" applyAlignment="1">
      <alignment horizontal="center"/>
    </xf>
    <xf numFmtId="164" fontId="2" fillId="3" borderId="3" xfId="3" applyFill="1" applyBorder="1" applyAlignment="1">
      <alignment horizontal="center"/>
    </xf>
    <xf numFmtId="0" fontId="2" fillId="0" borderId="4" xfId="2" applyFont="1" applyFill="1" applyBorder="1"/>
    <xf numFmtId="164" fontId="2" fillId="0" borderId="4" xfId="3" applyBorder="1" applyAlignment="1">
      <alignment horizontal="center"/>
    </xf>
    <xf numFmtId="164" fontId="2" fillId="3" borderId="4" xfId="3" applyFill="1" applyBorder="1" applyAlignment="1">
      <alignment horizontal="center"/>
    </xf>
    <xf numFmtId="0" fontId="3" fillId="6" borderId="1" xfId="2" applyFont="1" applyFill="1" applyBorder="1"/>
    <xf numFmtId="164" fontId="3" fillId="5" borderId="1" xfId="3" applyFont="1" applyFill="1" applyBorder="1" applyAlignment="1">
      <alignment horizontal="center"/>
    </xf>
    <xf numFmtId="0" fontId="2" fillId="0" borderId="5" xfId="2" applyFont="1" applyFill="1" applyBorder="1"/>
    <xf numFmtId="164" fontId="2" fillId="0" borderId="5" xfId="3" applyBorder="1" applyAlignment="1">
      <alignment horizontal="center"/>
    </xf>
    <xf numFmtId="164" fontId="2" fillId="3" borderId="5" xfId="3" applyFill="1" applyBorder="1" applyAlignment="1">
      <alignment horizontal="center"/>
    </xf>
    <xf numFmtId="0" fontId="2" fillId="0" borderId="6" xfId="2" applyFont="1" applyFill="1" applyBorder="1"/>
    <xf numFmtId="164" fontId="2" fillId="0" borderId="6" xfId="3" applyBorder="1" applyAlignment="1">
      <alignment horizontal="center"/>
    </xf>
    <xf numFmtId="164" fontId="2" fillId="3" borderId="6" xfId="3" applyFill="1" applyBorder="1" applyAlignment="1">
      <alignment horizontal="center"/>
    </xf>
    <xf numFmtId="0" fontId="2" fillId="0" borderId="7" xfId="2" applyFill="1" applyBorder="1"/>
    <xf numFmtId="164" fontId="2" fillId="0" borderId="7" xfId="3" applyBorder="1" applyAlignment="1">
      <alignment horizontal="center"/>
    </xf>
    <xf numFmtId="164" fontId="2" fillId="3" borderId="7" xfId="3" applyFill="1" applyBorder="1" applyAlignment="1">
      <alignment horizontal="center"/>
    </xf>
    <xf numFmtId="0" fontId="3" fillId="4" borderId="1" xfId="2" applyFont="1" applyFill="1" applyBorder="1"/>
    <xf numFmtId="164" fontId="3" fillId="2" borderId="1" xfId="3" applyFont="1" applyFill="1" applyBorder="1" applyAlignment="1">
      <alignment horizontal="center"/>
    </xf>
    <xf numFmtId="0" fontId="3" fillId="8" borderId="1" xfId="2" applyFont="1" applyFill="1" applyBorder="1" applyAlignment="1">
      <alignment horizontal="center" vertical="center"/>
    </xf>
    <xf numFmtId="164" fontId="3" fillId="17" borderId="1" xfId="3" applyFont="1" applyFill="1" applyBorder="1" applyAlignment="1">
      <alignment horizontal="center"/>
    </xf>
    <xf numFmtId="164" fontId="5" fillId="18" borderId="1" xfId="3" applyFont="1" applyFill="1" applyBorder="1" applyAlignment="1">
      <alignment horizontal="center"/>
    </xf>
    <xf numFmtId="0" fontId="2" fillId="0" borderId="0" xfId="2"/>
    <xf numFmtId="0" fontId="2" fillId="0" borderId="0" xfId="2" applyAlignment="1">
      <alignment horizontal="center"/>
    </xf>
    <xf numFmtId="0" fontId="2" fillId="0" borderId="0" xfId="2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9" borderId="9" xfId="2" applyFont="1" applyFill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3" fillId="0" borderId="9" xfId="2" applyFont="1" applyFill="1" applyBorder="1" applyAlignment="1">
      <alignment horizontal="center"/>
    </xf>
    <xf numFmtId="17" fontId="2" fillId="10" borderId="9" xfId="2" applyNumberFormat="1" applyFont="1" applyFill="1" applyBorder="1" applyAlignment="1">
      <alignment horizontal="center"/>
    </xf>
    <xf numFmtId="17" fontId="2" fillId="11" borderId="10" xfId="2" applyNumberFormat="1" applyFont="1" applyFill="1" applyBorder="1" applyAlignment="1">
      <alignment horizontal="center"/>
    </xf>
    <xf numFmtId="17" fontId="2" fillId="0" borderId="0" xfId="2" applyNumberFormat="1" applyFill="1" applyBorder="1" applyAlignment="1">
      <alignment horizontal="center"/>
    </xf>
    <xf numFmtId="17" fontId="2" fillId="11" borderId="9" xfId="2" applyNumberFormat="1" applyFont="1" applyFill="1" applyBorder="1" applyAlignment="1">
      <alignment horizontal="center"/>
    </xf>
    <xf numFmtId="0" fontId="3" fillId="0" borderId="0" xfId="2" applyFont="1"/>
    <xf numFmtId="0" fontId="2" fillId="0" borderId="11" xfId="2" applyBorder="1" applyAlignment="1">
      <alignment horizontal="center"/>
    </xf>
    <xf numFmtId="0" fontId="2" fillId="0" borderId="12" xfId="2" applyBorder="1" applyAlignment="1">
      <alignment horizontal="center"/>
    </xf>
    <xf numFmtId="0" fontId="2" fillId="0" borderId="13" xfId="2" applyBorder="1" applyAlignment="1">
      <alignment horizontal="center"/>
    </xf>
    <xf numFmtId="0" fontId="2" fillId="0" borderId="11" xfId="2" applyFont="1" applyFill="1" applyBorder="1"/>
    <xf numFmtId="164" fontId="2" fillId="0" borderId="9" xfId="3" applyFont="1" applyFill="1" applyBorder="1" applyAlignment="1" applyProtection="1">
      <alignment horizontal="center"/>
    </xf>
    <xf numFmtId="164" fontId="2" fillId="0" borderId="0" xfId="3" applyFont="1" applyFill="1" applyBorder="1" applyAlignment="1" applyProtection="1">
      <alignment horizontal="center"/>
    </xf>
    <xf numFmtId="164" fontId="2" fillId="0" borderId="0" xfId="2" applyNumberFormat="1"/>
    <xf numFmtId="9" fontId="2" fillId="10" borderId="9" xfId="2" applyNumberFormat="1" applyFill="1" applyBorder="1"/>
    <xf numFmtId="10" fontId="2" fillId="0" borderId="0" xfId="2" applyNumberFormat="1"/>
    <xf numFmtId="0" fontId="2" fillId="0" borderId="9" xfId="2" applyFont="1" applyFill="1" applyBorder="1"/>
    <xf numFmtId="0" fontId="3" fillId="7" borderId="9" xfId="2" applyFont="1" applyFill="1" applyBorder="1"/>
    <xf numFmtId="164" fontId="3" fillId="7" borderId="9" xfId="3" applyFont="1" applyFill="1" applyBorder="1" applyAlignment="1" applyProtection="1">
      <alignment horizontal="center"/>
    </xf>
    <xf numFmtId="164" fontId="3" fillId="0" borderId="0" xfId="3" applyFont="1" applyFill="1" applyBorder="1" applyAlignment="1" applyProtection="1">
      <alignment horizontal="center"/>
    </xf>
    <xf numFmtId="164" fontId="3" fillId="0" borderId="0" xfId="2" applyNumberFormat="1" applyFont="1"/>
    <xf numFmtId="0" fontId="3" fillId="12" borderId="9" xfId="2" applyFont="1" applyFill="1" applyBorder="1"/>
    <xf numFmtId="164" fontId="3" fillId="12" borderId="9" xfId="2" applyNumberFormat="1" applyFont="1" applyFill="1" applyBorder="1" applyAlignment="1">
      <alignment horizontal="center"/>
    </xf>
    <xf numFmtId="164" fontId="2" fillId="0" borderId="0" xfId="2" applyNumberFormat="1" applyAlignment="1">
      <alignment horizontal="center"/>
    </xf>
    <xf numFmtId="164" fontId="3" fillId="12" borderId="13" xfId="2" applyNumberFormat="1" applyFont="1" applyFill="1" applyBorder="1" applyAlignment="1">
      <alignment horizontal="center"/>
    </xf>
    <xf numFmtId="166" fontId="2" fillId="0" borderId="0" xfId="2" applyNumberFormat="1"/>
    <xf numFmtId="0" fontId="2" fillId="0" borderId="0" xfId="2" applyAlignment="1">
      <alignment horizontal="left"/>
    </xf>
    <xf numFmtId="17" fontId="2" fillId="0" borderId="14" xfId="2" applyNumberFormat="1" applyFont="1" applyBorder="1" applyAlignment="1">
      <alignment horizontal="center"/>
    </xf>
    <xf numFmtId="17" fontId="2" fillId="11" borderId="14" xfId="2" applyNumberFormat="1" applyFont="1" applyFill="1" applyBorder="1" applyAlignment="1">
      <alignment horizontal="center"/>
    </xf>
    <xf numFmtId="164" fontId="3" fillId="12" borderId="10" xfId="2" applyNumberFormat="1" applyFont="1" applyFill="1" applyBorder="1" applyAlignment="1">
      <alignment horizontal="center"/>
    </xf>
    <xf numFmtId="166" fontId="2" fillId="0" borderId="0" xfId="2" applyNumberFormat="1" applyAlignment="1">
      <alignment horizontal="center"/>
    </xf>
    <xf numFmtId="164" fontId="2" fillId="0" borderId="14" xfId="3" applyFont="1" applyFill="1" applyBorder="1" applyAlignment="1" applyProtection="1">
      <alignment horizontal="center"/>
    </xf>
    <xf numFmtId="167" fontId="2" fillId="10" borderId="9" xfId="2" applyNumberFormat="1" applyFill="1" applyBorder="1"/>
    <xf numFmtId="43" fontId="2" fillId="0" borderId="0" xfId="2" applyNumberFormat="1"/>
    <xf numFmtId="0" fontId="2" fillId="0" borderId="9" xfId="2" applyFill="1" applyBorder="1"/>
    <xf numFmtId="0" fontId="4" fillId="0" borderId="0" xfId="2" applyFont="1" applyBorder="1"/>
    <xf numFmtId="164" fontId="2" fillId="0" borderId="8" xfId="2" applyNumberFormat="1" applyBorder="1" applyAlignment="1">
      <alignment horizontal="center"/>
    </xf>
    <xf numFmtId="0" fontId="4" fillId="0" borderId="0" xfId="2" applyFont="1" applyFill="1" applyBorder="1"/>
    <xf numFmtId="0" fontId="4" fillId="0" borderId="17" xfId="2" applyFont="1" applyBorder="1"/>
    <xf numFmtId="164" fontId="2" fillId="0" borderId="18" xfId="2" applyNumberFormat="1" applyBorder="1" applyAlignment="1">
      <alignment horizontal="center"/>
    </xf>
    <xf numFmtId="0" fontId="2" fillId="11" borderId="14" xfId="2" applyFont="1" applyFill="1" applyBorder="1"/>
    <xf numFmtId="0" fontId="2" fillId="0" borderId="18" xfId="2" applyFont="1" applyFill="1" applyBorder="1"/>
    <xf numFmtId="164" fontId="2" fillId="0" borderId="18" xfId="3" applyFont="1" applyFill="1" applyBorder="1" applyAlignment="1" applyProtection="1">
      <alignment horizontal="center"/>
    </xf>
    <xf numFmtId="0" fontId="2" fillId="0" borderId="17" xfId="2" applyBorder="1" applyAlignment="1">
      <alignment horizontal="center"/>
    </xf>
    <xf numFmtId="0" fontId="2" fillId="0" borderId="15" xfId="2" applyBorder="1" applyAlignment="1">
      <alignment horizontal="center"/>
    </xf>
    <xf numFmtId="0" fontId="2" fillId="0" borderId="16" xfId="2" applyBorder="1" applyAlignment="1">
      <alignment horizontal="center"/>
    </xf>
    <xf numFmtId="9" fontId="2" fillId="10" borderId="18" xfId="2" applyNumberFormat="1" applyFill="1" applyBorder="1"/>
    <xf numFmtId="43" fontId="2" fillId="0" borderId="0" xfId="2" applyNumberFormat="1" applyFill="1" applyBorder="1" applyAlignment="1">
      <alignment horizontal="center"/>
    </xf>
    <xf numFmtId="43" fontId="2" fillId="0" borderId="0" xfId="2" applyNumberFormat="1" applyAlignment="1">
      <alignment horizontal="center"/>
    </xf>
    <xf numFmtId="0" fontId="4" fillId="5" borderId="17" xfId="2" applyFont="1" applyFill="1" applyBorder="1"/>
    <xf numFmtId="0" fontId="2" fillId="14" borderId="11" xfId="2" applyFont="1" applyFill="1" applyBorder="1"/>
    <xf numFmtId="0" fontId="2" fillId="14" borderId="14" xfId="2" applyFont="1" applyFill="1" applyBorder="1"/>
    <xf numFmtId="9" fontId="2" fillId="16" borderId="9" xfId="2" applyNumberFormat="1" applyFill="1" applyBorder="1"/>
    <xf numFmtId="9" fontId="2" fillId="16" borderId="18" xfId="2" applyNumberFormat="1" applyFill="1" applyBorder="1"/>
    <xf numFmtId="168" fontId="6" fillId="10" borderId="18" xfId="3" applyNumberFormat="1" applyFont="1" applyFill="1" applyBorder="1"/>
    <xf numFmtId="43" fontId="6" fillId="0" borderId="0" xfId="2" applyNumberFormat="1" applyFont="1"/>
    <xf numFmtId="168" fontId="2" fillId="10" borderId="9" xfId="3" applyNumberFormat="1" applyFont="1" applyFill="1" applyBorder="1" applyAlignment="1" applyProtection="1"/>
    <xf numFmtId="168" fontId="2" fillId="13" borderId="9" xfId="3" applyNumberFormat="1" applyFont="1" applyFill="1" applyBorder="1" applyAlignment="1" applyProtection="1"/>
    <xf numFmtId="168" fontId="2" fillId="10" borderId="18" xfId="3" applyNumberFormat="1" applyFont="1" applyFill="1" applyBorder="1" applyAlignment="1" applyProtection="1"/>
    <xf numFmtId="168" fontId="2" fillId="13" borderId="13" xfId="3" applyNumberFormat="1" applyFont="1" applyFill="1" applyBorder="1" applyAlignment="1" applyProtection="1"/>
    <xf numFmtId="168" fontId="2" fillId="0" borderId="0" xfId="2" applyNumberFormat="1"/>
    <xf numFmtId="168" fontId="3" fillId="7" borderId="9" xfId="3" applyNumberFormat="1" applyFont="1" applyFill="1" applyBorder="1" applyAlignment="1" applyProtection="1">
      <alignment horizontal="center"/>
    </xf>
    <xf numFmtId="168" fontId="3" fillId="12" borderId="9" xfId="2" applyNumberFormat="1" applyFont="1" applyFill="1" applyBorder="1" applyAlignment="1">
      <alignment horizontal="center"/>
    </xf>
    <xf numFmtId="168" fontId="0" fillId="0" borderId="0" xfId="0" applyNumberFormat="1"/>
    <xf numFmtId="164" fontId="6" fillId="13" borderId="13" xfId="3" applyFont="1" applyFill="1" applyBorder="1" applyAlignment="1" applyProtection="1"/>
    <xf numFmtId="0" fontId="6" fillId="0" borderId="0" xfId="2" applyFont="1"/>
    <xf numFmtId="164" fontId="6" fillId="13" borderId="9" xfId="3" applyFont="1" applyFill="1" applyBorder="1" applyAlignment="1" applyProtection="1"/>
    <xf numFmtId="0" fontId="2" fillId="0" borderId="0" xfId="2"/>
    <xf numFmtId="0" fontId="2" fillId="0" borderId="0" xfId="2" applyAlignment="1">
      <alignment horizontal="center"/>
    </xf>
    <xf numFmtId="0" fontId="2" fillId="0" borderId="0" xfId="2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9" borderId="9" xfId="2" applyFont="1" applyFill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3" fillId="0" borderId="9" xfId="2" applyFont="1" applyFill="1" applyBorder="1" applyAlignment="1">
      <alignment horizontal="center"/>
    </xf>
    <xf numFmtId="17" fontId="2" fillId="10" borderId="9" xfId="2" applyNumberFormat="1" applyFont="1" applyFill="1" applyBorder="1" applyAlignment="1">
      <alignment horizontal="center"/>
    </xf>
    <xf numFmtId="17" fontId="2" fillId="11" borderId="10" xfId="2" applyNumberFormat="1" applyFont="1" applyFill="1" applyBorder="1" applyAlignment="1">
      <alignment horizontal="center"/>
    </xf>
    <xf numFmtId="17" fontId="2" fillId="0" borderId="0" xfId="2" applyNumberFormat="1" applyFill="1" applyBorder="1" applyAlignment="1">
      <alignment horizontal="center"/>
    </xf>
    <xf numFmtId="17" fontId="2" fillId="11" borderId="9" xfId="2" applyNumberFormat="1" applyFont="1" applyFill="1" applyBorder="1" applyAlignment="1">
      <alignment horizontal="center"/>
    </xf>
    <xf numFmtId="0" fontId="3" fillId="0" borderId="0" xfId="2" applyFont="1"/>
    <xf numFmtId="0" fontId="2" fillId="0" borderId="11" xfId="2" applyBorder="1" applyAlignment="1">
      <alignment horizontal="center"/>
    </xf>
    <xf numFmtId="0" fontId="2" fillId="0" borderId="12" xfId="2" applyBorder="1" applyAlignment="1">
      <alignment horizontal="center"/>
    </xf>
    <xf numFmtId="0" fontId="2" fillId="0" borderId="13" xfId="2" applyBorder="1" applyAlignment="1">
      <alignment horizontal="center"/>
    </xf>
    <xf numFmtId="0" fontId="2" fillId="0" borderId="11" xfId="2" applyFont="1" applyFill="1" applyBorder="1"/>
    <xf numFmtId="164" fontId="2" fillId="0" borderId="9" xfId="3" applyFont="1" applyFill="1" applyBorder="1" applyAlignment="1" applyProtection="1">
      <alignment horizontal="center"/>
    </xf>
    <xf numFmtId="164" fontId="2" fillId="0" borderId="0" xfId="3" applyFont="1" applyFill="1" applyBorder="1" applyAlignment="1" applyProtection="1">
      <alignment horizontal="center"/>
    </xf>
    <xf numFmtId="164" fontId="2" fillId="0" borderId="0" xfId="2" applyNumberFormat="1"/>
    <xf numFmtId="164" fontId="2" fillId="10" borderId="9" xfId="3" applyFont="1" applyFill="1" applyBorder="1" applyAlignment="1" applyProtection="1"/>
    <xf numFmtId="9" fontId="2" fillId="10" borderId="9" xfId="2" applyNumberFormat="1" applyFill="1" applyBorder="1"/>
    <xf numFmtId="10" fontId="2" fillId="0" borderId="0" xfId="2" applyNumberFormat="1"/>
    <xf numFmtId="0" fontId="2" fillId="0" borderId="9" xfId="2" applyFont="1" applyFill="1" applyBorder="1"/>
    <xf numFmtId="0" fontId="3" fillId="7" borderId="9" xfId="2" applyFont="1" applyFill="1" applyBorder="1"/>
    <xf numFmtId="164" fontId="3" fillId="7" borderId="9" xfId="3" applyFont="1" applyFill="1" applyBorder="1" applyAlignment="1" applyProtection="1">
      <alignment horizontal="center"/>
    </xf>
    <xf numFmtId="164" fontId="3" fillId="0" borderId="0" xfId="3" applyFont="1" applyFill="1" applyBorder="1" applyAlignment="1" applyProtection="1">
      <alignment horizontal="center"/>
    </xf>
    <xf numFmtId="164" fontId="3" fillId="0" borderId="0" xfId="2" applyNumberFormat="1" applyFont="1"/>
    <xf numFmtId="0" fontId="3" fillId="12" borderId="9" xfId="2" applyFont="1" applyFill="1" applyBorder="1"/>
    <xf numFmtId="164" fontId="3" fillId="12" borderId="9" xfId="2" applyNumberFormat="1" applyFont="1" applyFill="1" applyBorder="1" applyAlignment="1">
      <alignment horizontal="center"/>
    </xf>
    <xf numFmtId="164" fontId="2" fillId="0" borderId="0" xfId="2" applyNumberFormat="1" applyAlignment="1">
      <alignment horizontal="center"/>
    </xf>
    <xf numFmtId="164" fontId="3" fillId="12" borderId="13" xfId="2" applyNumberFormat="1" applyFont="1" applyFill="1" applyBorder="1" applyAlignment="1">
      <alignment horizontal="center"/>
    </xf>
    <xf numFmtId="166" fontId="2" fillId="0" borderId="0" xfId="2" applyNumberFormat="1"/>
    <xf numFmtId="0" fontId="2" fillId="0" borderId="0" xfId="2" applyAlignment="1">
      <alignment horizontal="left"/>
    </xf>
    <xf numFmtId="17" fontId="2" fillId="0" borderId="14" xfId="2" applyNumberFormat="1" applyFont="1" applyBorder="1" applyAlignment="1">
      <alignment horizontal="center"/>
    </xf>
    <xf numFmtId="17" fontId="2" fillId="11" borderId="14" xfId="2" applyNumberFormat="1" applyFont="1" applyFill="1" applyBorder="1" applyAlignment="1">
      <alignment horizontal="center"/>
    </xf>
    <xf numFmtId="164" fontId="3" fillId="12" borderId="10" xfId="2" applyNumberFormat="1" applyFont="1" applyFill="1" applyBorder="1" applyAlignment="1">
      <alignment horizontal="center"/>
    </xf>
    <xf numFmtId="166" fontId="2" fillId="0" borderId="0" xfId="2" applyNumberFormat="1" applyAlignment="1">
      <alignment horizontal="center"/>
    </xf>
    <xf numFmtId="164" fontId="2" fillId="0" borderId="14" xfId="3" applyFont="1" applyFill="1" applyBorder="1" applyAlignment="1" applyProtection="1">
      <alignment horizontal="center"/>
    </xf>
    <xf numFmtId="167" fontId="2" fillId="10" borderId="9" xfId="2" applyNumberFormat="1" applyFill="1" applyBorder="1"/>
    <xf numFmtId="43" fontId="2" fillId="0" borderId="0" xfId="2" applyNumberFormat="1"/>
    <xf numFmtId="0" fontId="2" fillId="0" borderId="9" xfId="2" applyFill="1" applyBorder="1"/>
    <xf numFmtId="0" fontId="4" fillId="0" borderId="0" xfId="2" applyFont="1" applyBorder="1"/>
    <xf numFmtId="164" fontId="2" fillId="0" borderId="8" xfId="2" applyNumberFormat="1" applyBorder="1" applyAlignment="1">
      <alignment horizontal="center"/>
    </xf>
    <xf numFmtId="0" fontId="4" fillId="0" borderId="0" xfId="2" applyFont="1" applyFill="1" applyBorder="1"/>
    <xf numFmtId="0" fontId="4" fillId="0" borderId="17" xfId="2" applyFont="1" applyBorder="1"/>
    <xf numFmtId="164" fontId="2" fillId="0" borderId="18" xfId="2" applyNumberFormat="1" applyBorder="1" applyAlignment="1">
      <alignment horizontal="center"/>
    </xf>
    <xf numFmtId="0" fontId="2" fillId="11" borderId="14" xfId="2" applyFont="1" applyFill="1" applyBorder="1"/>
    <xf numFmtId="0" fontId="2" fillId="0" borderId="14" xfId="2" applyFont="1" applyFill="1" applyBorder="1"/>
    <xf numFmtId="0" fontId="2" fillId="0" borderId="18" xfId="2" applyFont="1" applyFill="1" applyBorder="1"/>
    <xf numFmtId="164" fontId="2" fillId="0" borderId="18" xfId="3" applyFont="1" applyFill="1" applyBorder="1" applyAlignment="1" applyProtection="1">
      <alignment horizontal="center"/>
    </xf>
    <xf numFmtId="0" fontId="2" fillId="0" borderId="17" xfId="2" applyBorder="1" applyAlignment="1">
      <alignment horizontal="center"/>
    </xf>
    <xf numFmtId="0" fontId="2" fillId="0" borderId="15" xfId="2" applyBorder="1" applyAlignment="1">
      <alignment horizontal="center"/>
    </xf>
    <xf numFmtId="0" fontId="2" fillId="0" borderId="16" xfId="2" applyBorder="1" applyAlignment="1">
      <alignment horizontal="center"/>
    </xf>
    <xf numFmtId="9" fontId="2" fillId="10" borderId="18" xfId="2" applyNumberFormat="1" applyFill="1" applyBorder="1"/>
    <xf numFmtId="43" fontId="2" fillId="0" borderId="0" xfId="2" applyNumberFormat="1" applyFill="1" applyBorder="1" applyAlignment="1">
      <alignment horizontal="center"/>
    </xf>
    <xf numFmtId="43" fontId="2" fillId="0" borderId="0" xfId="2" applyNumberFormat="1" applyAlignment="1">
      <alignment horizontal="center"/>
    </xf>
    <xf numFmtId="164" fontId="2" fillId="10" borderId="18" xfId="3" applyFont="1" applyFill="1" applyBorder="1" applyAlignment="1" applyProtection="1"/>
    <xf numFmtId="0" fontId="4" fillId="5" borderId="17" xfId="2" applyFont="1" applyFill="1" applyBorder="1"/>
    <xf numFmtId="9" fontId="2" fillId="15" borderId="18" xfId="2" applyNumberFormat="1" applyFill="1" applyBorder="1"/>
    <xf numFmtId="164" fontId="7" fillId="7" borderId="9" xfId="3" applyFont="1" applyFill="1" applyBorder="1" applyAlignment="1" applyProtection="1">
      <alignment horizontal="center"/>
    </xf>
    <xf numFmtId="164" fontId="7" fillId="12" borderId="9" xfId="2" applyNumberFormat="1" applyFont="1" applyFill="1" applyBorder="1" applyAlignment="1">
      <alignment horizontal="center"/>
    </xf>
    <xf numFmtId="165" fontId="2" fillId="10" borderId="18" xfId="1" applyNumberFormat="1" applyFont="1" applyFill="1" applyBorder="1"/>
    <xf numFmtId="43" fontId="0" fillId="0" borderId="0" xfId="1" applyFont="1"/>
    <xf numFmtId="0" fontId="2" fillId="0" borderId="0" xfId="2"/>
    <xf numFmtId="164" fontId="2" fillId="0" borderId="0" xfId="3" applyAlignment="1">
      <alignment horizontal="center"/>
    </xf>
    <xf numFmtId="0" fontId="3" fillId="8" borderId="18" xfId="2" applyFont="1" applyFill="1" applyBorder="1" applyAlignment="1">
      <alignment horizontal="center" vertical="center"/>
    </xf>
    <xf numFmtId="0" fontId="3" fillId="8" borderId="18" xfId="2" applyFont="1" applyFill="1" applyBorder="1" applyAlignment="1">
      <alignment horizontal="center"/>
    </xf>
    <xf numFmtId="0" fontId="3" fillId="3" borderId="18" xfId="2" applyFont="1" applyFill="1" applyBorder="1" applyAlignment="1">
      <alignment horizontal="center"/>
    </xf>
    <xf numFmtId="168" fontId="2" fillId="0" borderId="2" xfId="3" applyNumberFormat="1" applyBorder="1" applyAlignment="1">
      <alignment horizontal="center"/>
    </xf>
    <xf numFmtId="168" fontId="2" fillId="0" borderId="3" xfId="3" applyNumberFormat="1" applyBorder="1" applyAlignment="1">
      <alignment horizontal="center"/>
    </xf>
    <xf numFmtId="168" fontId="2" fillId="0" borderId="4" xfId="3" applyNumberFormat="1" applyBorder="1" applyAlignment="1">
      <alignment horizontal="center"/>
    </xf>
    <xf numFmtId="168" fontId="2" fillId="0" borderId="0" xfId="3" applyNumberFormat="1" applyAlignment="1">
      <alignment horizontal="center"/>
    </xf>
    <xf numFmtId="168" fontId="3" fillId="5" borderId="1" xfId="3" applyNumberFormat="1" applyFont="1" applyFill="1" applyBorder="1" applyAlignment="1">
      <alignment horizontal="center"/>
    </xf>
    <xf numFmtId="168" fontId="2" fillId="0" borderId="5" xfId="3" applyNumberFormat="1" applyBorder="1" applyAlignment="1">
      <alignment horizontal="center"/>
    </xf>
    <xf numFmtId="168" fontId="2" fillId="0" borderId="6" xfId="3" applyNumberFormat="1" applyBorder="1" applyAlignment="1">
      <alignment horizontal="center"/>
    </xf>
    <xf numFmtId="168" fontId="2" fillId="0" borderId="7" xfId="3" applyNumberFormat="1" applyBorder="1" applyAlignment="1">
      <alignment horizontal="center"/>
    </xf>
    <xf numFmtId="168" fontId="3" fillId="2" borderId="1" xfId="3" applyNumberFormat="1" applyFont="1" applyFill="1" applyBorder="1" applyAlignment="1">
      <alignment horizontal="center"/>
    </xf>
    <xf numFmtId="17" fontId="2" fillId="0" borderId="11" xfId="2" applyNumberFormat="1" applyBorder="1" applyAlignment="1">
      <alignment horizontal="center"/>
    </xf>
    <xf numFmtId="164" fontId="3" fillId="12" borderId="9" xfId="2" applyNumberFormat="1" applyFont="1" applyFill="1" applyBorder="1" applyAlignment="1">
      <alignment horizontal="center"/>
    </xf>
    <xf numFmtId="17" fontId="3" fillId="11" borderId="9" xfId="2" applyNumberFormat="1" applyFont="1" applyFill="1" applyBorder="1" applyAlignment="1">
      <alignment horizontal="center"/>
    </xf>
    <xf numFmtId="164" fontId="3" fillId="12" borderId="11" xfId="2" applyNumberFormat="1" applyFont="1" applyFill="1" applyBorder="1" applyAlignment="1">
      <alignment horizontal="center"/>
    </xf>
    <xf numFmtId="164" fontId="3" fillId="12" borderId="13" xfId="2" applyNumberFormat="1" applyFont="1" applyFill="1" applyBorder="1" applyAlignment="1">
      <alignment horizontal="center"/>
    </xf>
    <xf numFmtId="0" fontId="3" fillId="11" borderId="9" xfId="2" applyFont="1" applyFill="1" applyBorder="1" applyAlignment="1">
      <alignment horizontal="center"/>
    </xf>
    <xf numFmtId="0" fontId="3" fillId="9" borderId="9" xfId="2" applyFont="1" applyFill="1" applyBorder="1" applyAlignment="1">
      <alignment horizontal="center"/>
    </xf>
    <xf numFmtId="168" fontId="3" fillId="12" borderId="9" xfId="2" applyNumberFormat="1" applyFont="1" applyFill="1" applyBorder="1" applyAlignment="1">
      <alignment horizontal="center"/>
    </xf>
    <xf numFmtId="17" fontId="2" fillId="10" borderId="9" xfId="2" applyNumberFormat="1" applyFill="1" applyBorder="1" applyAlignment="1">
      <alignment horizontal="center"/>
    </xf>
    <xf numFmtId="0" fontId="3" fillId="8" borderId="19" xfId="2" applyFont="1" applyFill="1" applyBorder="1" applyAlignment="1">
      <alignment horizontal="center" vertical="center"/>
    </xf>
    <xf numFmtId="164" fontId="3" fillId="5" borderId="19" xfId="3" applyFont="1" applyFill="1" applyBorder="1" applyAlignment="1">
      <alignment horizontal="center"/>
    </xf>
    <xf numFmtId="164" fontId="3" fillId="2" borderId="19" xfId="3" applyFont="1" applyFill="1" applyBorder="1" applyAlignment="1">
      <alignment horizontal="center"/>
    </xf>
    <xf numFmtId="14" fontId="2" fillId="0" borderId="20" xfId="3" applyNumberFormat="1" applyBorder="1" applyAlignment="1">
      <alignment horizontal="center"/>
    </xf>
    <xf numFmtId="14" fontId="2" fillId="0" borderId="2" xfId="3" applyNumberFormat="1" applyBorder="1" applyAlignment="1">
      <alignment horizontal="center"/>
    </xf>
    <xf numFmtId="14" fontId="2" fillId="0" borderId="3" xfId="3" applyNumberFormat="1" applyBorder="1" applyAlignment="1">
      <alignment horizontal="center"/>
    </xf>
    <xf numFmtId="14" fontId="2" fillId="0" borderId="4" xfId="3" applyNumberFormat="1" applyBorder="1" applyAlignment="1">
      <alignment horizontal="center"/>
    </xf>
    <xf numFmtId="14" fontId="2" fillId="0" borderId="5" xfId="3" applyNumberFormat="1" applyBorder="1" applyAlignment="1">
      <alignment horizontal="center"/>
    </xf>
    <xf numFmtId="14" fontId="2" fillId="0" borderId="6" xfId="3" applyNumberFormat="1" applyBorder="1" applyAlignment="1">
      <alignment horizontal="center"/>
    </xf>
    <xf numFmtId="14" fontId="2" fillId="0" borderId="7" xfId="3" applyNumberFormat="1" applyBorder="1" applyAlignment="1">
      <alignment horizontal="center"/>
    </xf>
  </cellXfs>
  <cellStyles count="5">
    <cellStyle name="Milliers" xfId="1" builtinId="3"/>
    <cellStyle name="Milliers 2" xfId="3"/>
    <cellStyle name="Normal" xfId="0" builtinId="0"/>
    <cellStyle name="Normal 2" xfId="2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26" sqref="J26"/>
    </sheetView>
  </sheetViews>
  <sheetFormatPr baseColWidth="10" defaultRowHeight="15" outlineLevelCol="1" x14ac:dyDescent="0.25"/>
  <cols>
    <col min="1" max="1" width="21" bestFit="1" customWidth="1"/>
    <col min="2" max="3" width="13.140625" bestFit="1" customWidth="1"/>
    <col min="4" max="4" width="1.7109375" customWidth="1"/>
    <col min="5" max="5" width="13.140625" bestFit="1" customWidth="1"/>
    <col min="6" max="6" width="1.7109375" customWidth="1"/>
    <col min="7" max="8" width="13.140625" bestFit="1" customWidth="1"/>
    <col min="9" max="10" width="13.140625" customWidth="1"/>
    <col min="11" max="11" width="1.7109375" customWidth="1"/>
    <col min="12" max="12" width="9.5703125" bestFit="1" customWidth="1"/>
    <col min="13" max="14" width="9.7109375" hidden="1" customWidth="1" outlineLevel="1"/>
    <col min="15" max="15" width="12.5703125" bestFit="1" customWidth="1" collapsed="1"/>
    <col min="16" max="17" width="8.5703125" hidden="1" customWidth="1" outlineLevel="1"/>
    <col min="18" max="18" width="9.5703125" bestFit="1" customWidth="1" collapsed="1"/>
    <col min="19" max="19" width="8.5703125" bestFit="1" customWidth="1"/>
    <col min="20" max="20" width="11.28515625" bestFit="1" customWidth="1"/>
    <col min="21" max="21" width="11.42578125" bestFit="1" customWidth="1"/>
    <col min="22" max="22" width="8.5703125" bestFit="1" customWidth="1"/>
    <col min="23" max="23" width="20.7109375" bestFit="1" customWidth="1"/>
    <col min="24" max="24" width="14.28515625" hidden="1" customWidth="1" outlineLevel="1"/>
    <col min="25" max="25" width="9.5703125" hidden="1" customWidth="1" outlineLevel="1"/>
    <col min="26" max="26" width="9.5703125" bestFit="1" customWidth="1" collapsed="1"/>
    <col min="27" max="27" width="9.42578125" bestFit="1" customWidth="1"/>
    <col min="28" max="28" width="11.7109375" customWidth="1"/>
    <col min="29" max="29" width="13" bestFit="1" customWidth="1"/>
  </cols>
  <sheetData>
    <row r="1" spans="1:30" x14ac:dyDescent="0.25">
      <c r="A1" s="26" t="s">
        <v>0</v>
      </c>
      <c r="B1" s="26">
        <v>2014</v>
      </c>
      <c r="C1" s="26">
        <v>2015</v>
      </c>
      <c r="E1" s="26" t="s">
        <v>37</v>
      </c>
      <c r="G1" s="26" t="s">
        <v>38</v>
      </c>
      <c r="H1" s="26" t="s">
        <v>39</v>
      </c>
      <c r="I1" s="187" t="s">
        <v>89</v>
      </c>
      <c r="J1" s="26" t="s">
        <v>90</v>
      </c>
      <c r="L1" s="166" t="s">
        <v>86</v>
      </c>
      <c r="M1" s="168" t="s">
        <v>45</v>
      </c>
      <c r="N1" s="168" t="s">
        <v>46</v>
      </c>
      <c r="O1" s="166" t="s">
        <v>87</v>
      </c>
      <c r="P1" s="168" t="s">
        <v>47</v>
      </c>
      <c r="Q1" s="168" t="s">
        <v>84</v>
      </c>
      <c r="R1" s="167" t="s">
        <v>48</v>
      </c>
      <c r="S1" s="167" t="s">
        <v>49</v>
      </c>
      <c r="T1" s="167" t="s">
        <v>50</v>
      </c>
      <c r="U1" s="167" t="s">
        <v>51</v>
      </c>
      <c r="V1" s="167" t="s">
        <v>52</v>
      </c>
      <c r="W1" s="167" t="s">
        <v>88</v>
      </c>
      <c r="X1" s="168" t="s">
        <v>53</v>
      </c>
      <c r="Y1" s="168" t="s">
        <v>54</v>
      </c>
      <c r="Z1" s="167" t="s">
        <v>55</v>
      </c>
      <c r="AA1" s="167" t="s">
        <v>56</v>
      </c>
      <c r="AB1" s="167" t="s">
        <v>57</v>
      </c>
      <c r="AC1" s="167" t="s">
        <v>58</v>
      </c>
    </row>
    <row r="2" spans="1:30" x14ac:dyDescent="0.25">
      <c r="A2" s="4" t="s">
        <v>4</v>
      </c>
      <c r="B2" s="5">
        <v>34078.35</v>
      </c>
      <c r="C2" s="5">
        <v>34217.54</v>
      </c>
      <c r="E2" s="6">
        <f>+C2-B2</f>
        <v>139.19000000000233</v>
      </c>
      <c r="G2" s="5">
        <v>1</v>
      </c>
      <c r="H2" s="5"/>
      <c r="I2" s="190"/>
      <c r="J2" s="191"/>
      <c r="L2" s="169">
        <f>SUM(M2:N2)</f>
        <v>0</v>
      </c>
      <c r="M2" s="169">
        <f>SUMIF('2015'!$A:$A,Variation!$A2,'2015'!$BJ:$BJ)-SUMIF('2014'!$A:$A,Variation!$A2,'2014'!$BK:$BK)</f>
        <v>0</v>
      </c>
      <c r="N2" s="169">
        <f>SUMIF('2015'!$A:$A,Variation!$A2,'2015'!$BK:$BK)-SUMIF('2014'!$A:$A,Variation!$A2,'2014'!$BL:$BL)</f>
        <v>0</v>
      </c>
      <c r="O2" s="169">
        <f>SUM(P2:Q2)</f>
        <v>0</v>
      </c>
      <c r="P2" s="169">
        <f>SUMIF('2015'!$A:$A,Variation!$A2,'2015'!$BL:$BL)-SUMIF('2014'!$A:$A,Variation!$A2,'2014'!$BM:$BM)</f>
        <v>0</v>
      </c>
      <c r="Q2" s="169">
        <f>-SUMIF('2014'!$A:$A,Variation!$A2,'2014'!$BN:$BN)</f>
        <v>0</v>
      </c>
      <c r="R2" s="169">
        <f>SUMIF('2015'!$A:$A,Variation!$A2,'2015'!$BM:$BM)-SUMIF('2014'!$A:$A,Variation!$A2,'2014'!$BO:$BO)</f>
        <v>0</v>
      </c>
      <c r="S2" s="169">
        <f>SUMIF('2015'!$A:$A,Variation!$A2,'2015'!$BN:$BN)-SUMIF('2014'!$A:$A,Variation!$A2,'2014'!$BP:$BP)</f>
        <v>0</v>
      </c>
      <c r="T2" s="169">
        <f>SUMIF('2015'!$A:$A,Variation!$A2,'2015'!$BO:$BO)-SUMIF('2014'!$A:$A,Variation!$A2,'2014'!$BQ:$BQ)</f>
        <v>0</v>
      </c>
      <c r="U2" s="169">
        <f>SUMIF('2015'!$A:$A,Variation!$A2,'2015'!$BP:$BP)-SUMIF('2014'!$A:$A,Variation!$A2,'2014'!$BR:$BR)</f>
        <v>0</v>
      </c>
      <c r="V2" s="169">
        <f>SUMIF('2015'!$A:$A,Variation!$A2,'2015'!$BQ:$BQ)-SUMIF('2014'!$A:$A,Variation!$A2,'2014'!$BS:$BS)</f>
        <v>0</v>
      </c>
      <c r="W2" s="169">
        <f>SUM(X2:Y2)</f>
        <v>0</v>
      </c>
      <c r="X2" s="169">
        <f>SUMIF('2015'!$A:$A,Variation!$A2,'2015'!$BR:$BR)-SUMIF('2014'!$A:$A,Variation!$A2,'2014'!$BT:$BT)</f>
        <v>0</v>
      </c>
      <c r="Y2" s="169">
        <f>SUMIF('2015'!$A:$A,Variation!$A2,'2015'!$BS:$BS)-SUMIF('2014'!$A:$A,Variation!$A2,'2014'!$BU:$BU)</f>
        <v>0</v>
      </c>
      <c r="Z2" s="169">
        <f>SUMIF('2015'!$A:$A,Variation!$A2,'2015'!$BT:$BT)-SUMIF('2014'!$A:$A,Variation!$A2,'2014'!$BV:$BV)</f>
        <v>0</v>
      </c>
      <c r="AA2" s="169">
        <f>SUMIF('2015'!$A:$A,Variation!$A2,'2015'!$BU:$BU)-SUMIF('2014'!$A:$A,Variation!$A2,'2014'!$BW:$BW)</f>
        <v>0</v>
      </c>
      <c r="AB2" s="169">
        <f>SUMIF('2015'!$A:$A,Variation!$A2,'2015'!$BV:$BV)-SUMIF('2014'!$A:$A,Variation!$A2,'2014'!$BX:$BX)</f>
        <v>0</v>
      </c>
      <c r="AC2" s="169">
        <f>SUMIF('2015'!$A:$A,Variation!$A2,'2015'!$BW:$BW)-SUMIF('2014'!$A:$A,Variation!$A2,'2014'!$BY:$BY)</f>
        <v>139.19000000000233</v>
      </c>
      <c r="AD2" s="97">
        <f>E2-(L2+O2+R2+S2+T2+U2+V2+W2+Z2+AA2+AB2+AC2)</f>
        <v>0</v>
      </c>
    </row>
    <row r="3" spans="1:30" x14ac:dyDescent="0.25">
      <c r="A3" s="7" t="s">
        <v>1</v>
      </c>
      <c r="B3" s="8">
        <v>33349.270000000004</v>
      </c>
      <c r="C3" s="8">
        <v>33278.729999999996</v>
      </c>
      <c r="E3" s="9">
        <f t="shared" ref="E3:E26" si="0">+C3-B3</f>
        <v>-70.540000000008149</v>
      </c>
      <c r="G3" s="8">
        <v>1</v>
      </c>
      <c r="H3" s="8"/>
      <c r="I3" s="192"/>
      <c r="J3" s="192"/>
      <c r="L3" s="170">
        <f t="shared" ref="L3:L26" si="1">SUM(M3:N3)</f>
        <v>-668.39620000000036</v>
      </c>
      <c r="M3" s="170">
        <f>SUMIF('2015'!$A:$A,Variation!$A3,'2015'!$BJ:$BJ)-SUMIF('2014'!$A:$A,Variation!$A3,'2014'!$BK:$BK)</f>
        <v>-1001.1835000000003</v>
      </c>
      <c r="N3" s="170">
        <f>SUMIF('2015'!$A:$A,Variation!$A3,'2015'!$BK:$BK)-SUMIF('2014'!$A:$A,Variation!$A3,'2014'!$BL:$BL)</f>
        <v>332.78729999999996</v>
      </c>
      <c r="O3" s="170">
        <f t="shared" ref="O3:O26" si="2">SUM(P3:Q3)</f>
        <v>332.78729999999996</v>
      </c>
      <c r="P3" s="170">
        <f>SUMIF('2015'!$A:$A,Variation!$A3,'2015'!$BL:$BL)-SUMIF('2014'!$A:$A,Variation!$A3,'2014'!$BM:$BM)</f>
        <v>332.78729999999996</v>
      </c>
      <c r="Q3" s="170">
        <f>-SUMIF('2014'!$A:$A,Variation!$A3,'2014'!$BN:$BN)</f>
        <v>0</v>
      </c>
      <c r="R3" s="170">
        <f>SUMIF('2015'!$A:$A,Variation!$A3,'2015'!$BM:$BM)-SUMIF('2014'!$A:$A,Variation!$A3,'2014'!$BO:$BO)</f>
        <v>-1001.1835000000003</v>
      </c>
      <c r="S3" s="170">
        <f>SUMIF('2015'!$A:$A,Variation!$A3,'2015'!$BN:$BN)-SUMIF('2014'!$A:$A,Variation!$A3,'2014'!$BP:$BP)</f>
        <v>-1001.1835000000003</v>
      </c>
      <c r="T3" s="170">
        <f>SUMIF('2015'!$A:$A,Variation!$A3,'2015'!$BO:$BO)-SUMIF('2014'!$A:$A,Variation!$A3,'2014'!$BQ:$BQ)</f>
        <v>332.78729999999996</v>
      </c>
      <c r="U3" s="170">
        <f>SUMIF('2015'!$A:$A,Variation!$A3,'2015'!$BP:$BP)-SUMIF('2014'!$A:$A,Variation!$A3,'2014'!$BR:$BR)</f>
        <v>2995.0856999999996</v>
      </c>
      <c r="V3" s="170">
        <f>SUMIF('2015'!$A:$A,Variation!$A3,'2015'!$BQ:$BQ)-SUMIF('2014'!$A:$A,Variation!$A3,'2014'!$BS:$BS)</f>
        <v>665.57459999999992</v>
      </c>
      <c r="W3" s="170">
        <f t="shared" ref="W3:W26" si="3">SUM(X3:Y3)</f>
        <v>665.57459999999992</v>
      </c>
      <c r="X3" s="170">
        <f>SUMIF('2015'!$A:$A,Variation!$A3,'2015'!$BR:$BR)-SUMIF('2014'!$A:$A,Variation!$A3,'2014'!$BT:$BT)</f>
        <v>332.78729999999996</v>
      </c>
      <c r="Y3" s="170">
        <f>SUMIF('2015'!$A:$A,Variation!$A3,'2015'!$BS:$BS)-SUMIF('2014'!$A:$A,Variation!$A3,'2014'!$BU:$BU)</f>
        <v>332.78729999999996</v>
      </c>
      <c r="Z3" s="170">
        <f>SUMIF('2015'!$A:$A,Variation!$A3,'2015'!$BT:$BT)-SUMIF('2014'!$A:$A,Variation!$A3,'2014'!$BV:$BV)</f>
        <v>-3671.2413000000006</v>
      </c>
      <c r="AA3" s="170">
        <f>SUMIF('2015'!$A:$A,Variation!$A3,'2015'!$BU:$BU)-SUMIF('2014'!$A:$A,Variation!$A3,'2014'!$BW:$BW)</f>
        <v>332.78729999999996</v>
      </c>
      <c r="AB3" s="170">
        <f>SUMIF('2015'!$A:$A,Variation!$A3,'2015'!$BV:$BV)-SUMIF('2014'!$A:$A,Variation!$A3,'2014'!$BX:$BX)</f>
        <v>-8346.4877000000015</v>
      </c>
      <c r="AC3" s="170">
        <f>SUMIF('2015'!$A:$A,Variation!$A3,'2015'!$BW:$BW)-SUMIF('2014'!$A:$A,Variation!$A3,'2014'!$BY:$BY)</f>
        <v>9293.3553999999967</v>
      </c>
      <c r="AD3" s="97">
        <f>E3-(L3+O3+R3+S3+T3+U3+V3+W3+Z3+AA3+AB3+AC3)</f>
        <v>0</v>
      </c>
    </row>
    <row r="4" spans="1:30" x14ac:dyDescent="0.25">
      <c r="A4" s="7" t="s">
        <v>14</v>
      </c>
      <c r="B4" s="8">
        <v>24337.55</v>
      </c>
      <c r="C4" s="8">
        <v>32985.53</v>
      </c>
      <c r="E4" s="9">
        <f t="shared" si="0"/>
        <v>8647.98</v>
      </c>
      <c r="G4" s="8">
        <v>1</v>
      </c>
      <c r="H4" s="8"/>
      <c r="I4" s="192">
        <v>41736</v>
      </c>
      <c r="J4" s="192"/>
      <c r="L4" s="170">
        <f t="shared" si="1"/>
        <v>0</v>
      </c>
      <c r="M4" s="170">
        <f>SUMIF('2015'!$A:$A,Variation!$A4,'2015'!$BJ:$BJ)-SUMIF('2014'!$A:$A,Variation!$A4,'2014'!$BK:$BK)</f>
        <v>0</v>
      </c>
      <c r="N4" s="170">
        <f>SUMIF('2015'!$A:$A,Variation!$A4,'2015'!$BK:$BK)-SUMIF('2014'!$A:$A,Variation!$A4,'2014'!$BL:$BL)</f>
        <v>0</v>
      </c>
      <c r="O4" s="170">
        <f t="shared" si="2"/>
        <v>0</v>
      </c>
      <c r="P4" s="170">
        <f>SUMIF('2015'!$A:$A,Variation!$A4,'2015'!$BL:$BL)-SUMIF('2014'!$A:$A,Variation!$A4,'2014'!$BM:$BM)</f>
        <v>0</v>
      </c>
      <c r="Q4" s="170">
        <f>-SUMIF('2014'!$A:$A,Variation!$A4,'2014'!$BN:$BN)</f>
        <v>0</v>
      </c>
      <c r="R4" s="170">
        <f>SUMIF('2015'!$A:$A,Variation!$A4,'2015'!$BM:$BM)-SUMIF('2014'!$A:$A,Variation!$A4,'2014'!$BO:$BO)</f>
        <v>0</v>
      </c>
      <c r="S4" s="170">
        <f>SUMIF('2015'!$A:$A,Variation!$A4,'2015'!$BN:$BN)-SUMIF('2014'!$A:$A,Variation!$A4,'2014'!$BP:$BP)</f>
        <v>0</v>
      </c>
      <c r="T4" s="170">
        <f>SUMIF('2015'!$A:$A,Variation!$A4,'2015'!$BO:$BO)-SUMIF('2014'!$A:$A,Variation!$A4,'2014'!$BQ:$BQ)</f>
        <v>0</v>
      </c>
      <c r="U4" s="170">
        <f>SUMIF('2015'!$A:$A,Variation!$A4,'2015'!$BP:$BP)-SUMIF('2014'!$A:$A,Variation!$A4,'2014'!$BR:$BR)</f>
        <v>86.479800000000012</v>
      </c>
      <c r="V4" s="170">
        <f>SUMIF('2015'!$A:$A,Variation!$A4,'2015'!$BQ:$BQ)-SUMIF('2014'!$A:$A,Variation!$A4,'2014'!$BS:$BS)</f>
        <v>0</v>
      </c>
      <c r="W4" s="170">
        <f t="shared" si="3"/>
        <v>6133.9055000000008</v>
      </c>
      <c r="X4" s="170">
        <f>SUMIF('2015'!$A:$A,Variation!$A4,'2015'!$BR:$BR)-SUMIF('2014'!$A:$A,Variation!$A4,'2014'!$BT:$BT)</f>
        <v>-9302.6209999999992</v>
      </c>
      <c r="Y4" s="170">
        <f>SUMIF('2015'!$A:$A,Variation!$A4,'2015'!$BS:$BS)-SUMIF('2014'!$A:$A,Variation!$A4,'2014'!$BU:$BU)</f>
        <v>15436.5265</v>
      </c>
      <c r="Z4" s="170">
        <f>SUMIF('2015'!$A:$A,Variation!$A4,'2015'!$BT:$BT)-SUMIF('2014'!$A:$A,Variation!$A4,'2014'!$BV:$BV)</f>
        <v>3887.8477000000007</v>
      </c>
      <c r="AA4" s="170">
        <f>SUMIF('2015'!$A:$A,Variation!$A4,'2015'!$BU:$BU)-SUMIF('2014'!$A:$A,Variation!$A4,'2014'!$BW:$BW)</f>
        <v>0</v>
      </c>
      <c r="AB4" s="170">
        <f>SUMIF('2015'!$A:$A,Variation!$A4,'2015'!$BV:$BV)-SUMIF('2014'!$A:$A,Variation!$A4,'2014'!$BX:$BX)</f>
        <v>0</v>
      </c>
      <c r="AC4" s="170">
        <f>SUMIF('2015'!$A:$A,Variation!$A4,'2015'!$BW:$BW)-SUMIF('2014'!$A:$A,Variation!$A4,'2014'!$BY:$BY)</f>
        <v>-1460.2529999999999</v>
      </c>
      <c r="AD4" s="97">
        <f t="shared" ref="AD4:AD28" si="4">E4-(L4+O4+R4+S4+T4+U4+V4+W4+Z4+AA4+AB4+AC4)</f>
        <v>0</v>
      </c>
    </row>
    <row r="5" spans="1:30" x14ac:dyDescent="0.25">
      <c r="A5" s="7" t="s">
        <v>3</v>
      </c>
      <c r="B5" s="8">
        <v>28287.980000000003</v>
      </c>
      <c r="C5" s="8">
        <v>27910.79</v>
      </c>
      <c r="E5" s="9">
        <f t="shared" si="0"/>
        <v>-377.19000000000233</v>
      </c>
      <c r="G5" s="8">
        <v>1</v>
      </c>
      <c r="H5" s="8"/>
      <c r="I5" s="192"/>
      <c r="J5" s="192"/>
      <c r="L5" s="170">
        <f t="shared" si="1"/>
        <v>-7.5438000000000329</v>
      </c>
      <c r="M5" s="170">
        <f>SUMIF('2015'!$A:$A,Variation!$A5,'2015'!$BJ:$BJ)-SUMIF('2014'!$A:$A,Variation!$A5,'2014'!$BK:$BK)</f>
        <v>-282.87980000000005</v>
      </c>
      <c r="N5" s="170">
        <f>SUMIF('2015'!$A:$A,Variation!$A5,'2015'!$BK:$BK)-SUMIF('2014'!$A:$A,Variation!$A5,'2014'!$BL:$BL)</f>
        <v>275.33600000000001</v>
      </c>
      <c r="O5" s="170">
        <f t="shared" si="2"/>
        <v>-282.87980000000005</v>
      </c>
      <c r="P5" s="170">
        <f>SUMIF('2015'!$A:$A,Variation!$A5,'2015'!$BL:$BL)-SUMIF('2014'!$A:$A,Variation!$A5,'2014'!$BM:$BM)</f>
        <v>0</v>
      </c>
      <c r="Q5" s="170">
        <f>-SUMIF('2014'!$A:$A,Variation!$A5,'2014'!$BN:$BN)</f>
        <v>-282.87980000000005</v>
      </c>
      <c r="R5" s="170">
        <f>SUMIF('2015'!$A:$A,Variation!$A5,'2015'!$BM:$BM)-SUMIF('2014'!$A:$A,Variation!$A5,'2014'!$BO:$BO)</f>
        <v>-1859.4705000000013</v>
      </c>
      <c r="S5" s="170">
        <f>SUMIF('2015'!$A:$A,Variation!$A5,'2015'!$BN:$BN)-SUMIF('2014'!$A:$A,Variation!$A5,'2014'!$BP:$BP)</f>
        <v>788.28899999999976</v>
      </c>
      <c r="T5" s="170">
        <f>SUMIF('2015'!$A:$A,Variation!$A5,'2015'!$BO:$BO)-SUMIF('2014'!$A:$A,Variation!$A5,'2014'!$BQ:$BQ)</f>
        <v>-848.63940000000002</v>
      </c>
      <c r="U5" s="170">
        <f>SUMIF('2015'!$A:$A,Variation!$A5,'2015'!$BP:$BP)-SUMIF('2014'!$A:$A,Variation!$A5,'2014'!$BR:$BR)</f>
        <v>3813.213099999999</v>
      </c>
      <c r="V5" s="170">
        <f>SUMIF('2015'!$A:$A,Variation!$A5,'2015'!$BQ:$BQ)-SUMIF('2014'!$A:$A,Variation!$A5,'2014'!$BS:$BS)</f>
        <v>-1980.1586000000004</v>
      </c>
      <c r="W5" s="170">
        <f t="shared" si="3"/>
        <v>0</v>
      </c>
      <c r="X5" s="170">
        <f>SUMIF('2015'!$A:$A,Variation!$A5,'2015'!$BR:$BR)-SUMIF('2014'!$A:$A,Variation!$A5,'2014'!$BT:$BT)</f>
        <v>0</v>
      </c>
      <c r="Y5" s="170">
        <f>SUMIF('2015'!$A:$A,Variation!$A5,'2015'!$BS:$BS)-SUMIF('2014'!$A:$A,Variation!$A5,'2014'!$BU:$BU)</f>
        <v>0</v>
      </c>
      <c r="Z5" s="170">
        <f>SUMIF('2015'!$A:$A,Variation!$A5,'2015'!$BT:$BT)-SUMIF('2014'!$A:$A,Variation!$A5,'2014'!$BV:$BV)</f>
        <v>0</v>
      </c>
      <c r="AA5" s="170">
        <f>SUMIF('2015'!$A:$A,Variation!$A5,'2015'!$BU:$BU)-SUMIF('2014'!$A:$A,Variation!$A5,'2014'!$BW:$BW)</f>
        <v>0</v>
      </c>
      <c r="AB5" s="170">
        <f>SUMIF('2015'!$A:$A,Variation!$A5,'2015'!$BV:$BV)-SUMIF('2014'!$A:$A,Variation!$A5,'2014'!$BX:$BX)</f>
        <v>0</v>
      </c>
      <c r="AC5" s="170">
        <f>SUMIF('2015'!$A:$A,Variation!$A5,'2015'!$BW:$BW)-SUMIF('2014'!$A:$A,Variation!$A5,'2014'!$BY:$BY)</f>
        <v>0</v>
      </c>
      <c r="AD5" s="97">
        <f t="shared" si="4"/>
        <v>6.8212102632969618E-13</v>
      </c>
    </row>
    <row r="6" spans="1:30" x14ac:dyDescent="0.25">
      <c r="A6" s="7" t="s">
        <v>15</v>
      </c>
      <c r="B6" s="8">
        <v>20549.629999999997</v>
      </c>
      <c r="C6" s="8">
        <v>23887.61</v>
      </c>
      <c r="E6" s="9">
        <f t="shared" si="0"/>
        <v>3337.9800000000032</v>
      </c>
      <c r="G6" s="8">
        <v>1</v>
      </c>
      <c r="H6" s="8"/>
      <c r="I6" s="192"/>
      <c r="J6" s="192"/>
      <c r="L6" s="170">
        <f t="shared" si="1"/>
        <v>885.60210000000143</v>
      </c>
      <c r="M6" s="170">
        <f>SUMIF('2015'!$A:$A,Variation!$A6,'2015'!$BJ:$BJ)-SUMIF('2014'!$A:$A,Variation!$A6,'2014'!$BK:$BK)</f>
        <v>-1343.5521999999996</v>
      </c>
      <c r="N6" s="170">
        <f>SUMIF('2015'!$A:$A,Variation!$A6,'2015'!$BK:$BK)-SUMIF('2014'!$A:$A,Variation!$A6,'2014'!$BL:$BL)</f>
        <v>2229.1543000000011</v>
      </c>
      <c r="O6" s="170">
        <f t="shared" si="2"/>
        <v>-960.72189999999989</v>
      </c>
      <c r="P6" s="170">
        <f>SUMIF('2015'!$A:$A,Variation!$A6,'2015'!$BL:$BL)-SUMIF('2014'!$A:$A,Variation!$A6,'2014'!$BM:$BM)</f>
        <v>477.75220000000002</v>
      </c>
      <c r="Q6" s="170">
        <f>-SUMIF('2014'!$A:$A,Variation!$A6,'2014'!$BN:$BN)</f>
        <v>-1438.4740999999999</v>
      </c>
      <c r="R6" s="170">
        <f>SUMIF('2015'!$A:$A,Variation!$A6,'2015'!$BM:$BM)-SUMIF('2014'!$A:$A,Variation!$A6,'2014'!$BO:$BO)</f>
        <v>816.76769999999999</v>
      </c>
      <c r="S6" s="170">
        <f>SUMIF('2015'!$A:$A,Variation!$A6,'2015'!$BN:$BN)-SUMIF('2014'!$A:$A,Variation!$A6,'2014'!$BP:$BP)</f>
        <v>0</v>
      </c>
      <c r="T6" s="170">
        <f>SUMIF('2015'!$A:$A,Variation!$A6,'2015'!$BO:$BO)-SUMIF('2014'!$A:$A,Variation!$A6,'2014'!$BQ:$BQ)</f>
        <v>0</v>
      </c>
      <c r="U6" s="170">
        <f>SUMIF('2015'!$A:$A,Variation!$A6,'2015'!$BP:$BP)-SUMIF('2014'!$A:$A,Variation!$A6,'2014'!$BR:$BR)</f>
        <v>-377.61279999999994</v>
      </c>
      <c r="V6" s="170">
        <f>SUMIF('2015'!$A:$A,Variation!$A6,'2015'!$BQ:$BQ)-SUMIF('2014'!$A:$A,Variation!$A6,'2014'!$BS:$BS)</f>
        <v>0</v>
      </c>
      <c r="W6" s="170">
        <f t="shared" si="3"/>
        <v>0</v>
      </c>
      <c r="X6" s="170">
        <f>SUMIF('2015'!$A:$A,Variation!$A6,'2015'!$BR:$BR)-SUMIF('2014'!$A:$A,Variation!$A6,'2014'!$BT:$BT)</f>
        <v>0</v>
      </c>
      <c r="Y6" s="170">
        <f>SUMIF('2015'!$A:$A,Variation!$A6,'2015'!$BS:$BS)-SUMIF('2014'!$A:$A,Variation!$A6,'2014'!$BU:$BU)</f>
        <v>0</v>
      </c>
      <c r="Z6" s="170">
        <f>SUMIF('2015'!$A:$A,Variation!$A6,'2015'!$BT:$BT)-SUMIF('2014'!$A:$A,Variation!$A6,'2014'!$BV:$BV)</f>
        <v>1818.1617000000006</v>
      </c>
      <c r="AA6" s="170">
        <f>SUMIF('2015'!$A:$A,Variation!$A6,'2015'!$BU:$BU)-SUMIF('2014'!$A:$A,Variation!$A6,'2014'!$BW:$BW)</f>
        <v>750.00810000000001</v>
      </c>
      <c r="AB6" s="170">
        <f>SUMIF('2015'!$A:$A,Variation!$A6,'2015'!$BV:$BV)-SUMIF('2014'!$A:$A,Variation!$A6,'2014'!$BX:$BX)</f>
        <v>0</v>
      </c>
      <c r="AC6" s="170">
        <f>SUMIF('2015'!$A:$A,Variation!$A6,'2015'!$BW:$BW)-SUMIF('2014'!$A:$A,Variation!$A6,'2014'!$BY:$BY)</f>
        <v>405.77510000000007</v>
      </c>
      <c r="AD6" s="97">
        <f t="shared" si="4"/>
        <v>0</v>
      </c>
    </row>
    <row r="7" spans="1:30" x14ac:dyDescent="0.25">
      <c r="A7" s="7" t="s">
        <v>8</v>
      </c>
      <c r="B7" s="8">
        <v>22513.120000000003</v>
      </c>
      <c r="C7" s="8">
        <v>22194.54</v>
      </c>
      <c r="E7" s="9">
        <f t="shared" si="0"/>
        <v>-318.58000000000175</v>
      </c>
      <c r="G7" s="8">
        <v>1</v>
      </c>
      <c r="H7" s="8"/>
      <c r="I7" s="192"/>
      <c r="J7" s="192"/>
      <c r="L7" s="170">
        <f t="shared" si="1"/>
        <v>-603.18080000000009</v>
      </c>
      <c r="M7" s="170">
        <f>SUMIF('2015'!$A:$A,Variation!$A7,'2015'!$BJ:$BJ)-SUMIF('2014'!$A:$A,Variation!$A7,'2014'!$BK:$BK)</f>
        <v>-1601.4048000000003</v>
      </c>
      <c r="N7" s="170">
        <f>SUMIF('2015'!$A:$A,Variation!$A7,'2015'!$BK:$BK)-SUMIF('2014'!$A:$A,Variation!$A7,'2014'!$BL:$BL)</f>
        <v>998.22400000000016</v>
      </c>
      <c r="O7" s="170">
        <f t="shared" si="2"/>
        <v>209.20219999999995</v>
      </c>
      <c r="P7" s="170">
        <f>SUMIF('2015'!$A:$A,Variation!$A7,'2015'!$BL:$BL)-SUMIF('2014'!$A:$A,Variation!$A7,'2014'!$BM:$BM)</f>
        <v>1109.7270000000001</v>
      </c>
      <c r="Q7" s="170">
        <f>-SUMIF('2014'!$A:$A,Variation!$A7,'2014'!$BN:$BN)</f>
        <v>-900.52480000000014</v>
      </c>
      <c r="R7" s="170">
        <f>SUMIF('2015'!$A:$A,Variation!$A7,'2015'!$BM:$BM)-SUMIF('2014'!$A:$A,Variation!$A7,'2014'!$BO:$BO)</f>
        <v>782.65020000000004</v>
      </c>
      <c r="S7" s="170">
        <f>SUMIF('2015'!$A:$A,Variation!$A7,'2015'!$BN:$BN)-SUMIF('2014'!$A:$A,Variation!$A7,'2014'!$BP:$BP)</f>
        <v>-6.3716000000000577</v>
      </c>
      <c r="T7" s="170">
        <f>SUMIF('2015'!$A:$A,Variation!$A7,'2015'!$BO:$BO)-SUMIF('2014'!$A:$A,Variation!$A7,'2014'!$BQ:$BQ)</f>
        <v>0</v>
      </c>
      <c r="U7" s="170">
        <f>SUMIF('2015'!$A:$A,Variation!$A7,'2015'!$BP:$BP)-SUMIF('2014'!$A:$A,Variation!$A7,'2014'!$BR:$BR)</f>
        <v>-469.37720000000036</v>
      </c>
      <c r="V7" s="170">
        <f>SUMIF('2015'!$A:$A,Variation!$A7,'2015'!$BQ:$BQ)-SUMIF('2014'!$A:$A,Variation!$A7,'2014'!$BS:$BS)</f>
        <v>0</v>
      </c>
      <c r="W7" s="170">
        <f t="shared" si="3"/>
        <v>0</v>
      </c>
      <c r="X7" s="170">
        <f>SUMIF('2015'!$A:$A,Variation!$A7,'2015'!$BR:$BR)-SUMIF('2014'!$A:$A,Variation!$A7,'2014'!$BT:$BT)</f>
        <v>0</v>
      </c>
      <c r="Y7" s="170">
        <f>SUMIF('2015'!$A:$A,Variation!$A7,'2015'!$BS:$BS)-SUMIF('2014'!$A:$A,Variation!$A7,'2014'!$BU:$BU)</f>
        <v>0</v>
      </c>
      <c r="Z7" s="170">
        <f>SUMIF('2015'!$A:$A,Variation!$A7,'2015'!$BT:$BT)-SUMIF('2014'!$A:$A,Variation!$A7,'2014'!$BV:$BV)</f>
        <v>0</v>
      </c>
      <c r="AA7" s="170">
        <f>SUMIF('2015'!$A:$A,Variation!$A7,'2015'!$BU:$BU)-SUMIF('2014'!$A:$A,Variation!$A7,'2014'!$BW:$BW)</f>
        <v>-231.50280000000009</v>
      </c>
      <c r="AB7" s="170">
        <f>SUMIF('2015'!$A:$A,Variation!$A7,'2015'!$BV:$BV)-SUMIF('2014'!$A:$A,Variation!$A7,'2014'!$BX:$BX)</f>
        <v>0</v>
      </c>
      <c r="AC7" s="170">
        <f>SUMIF('2015'!$A:$A,Variation!$A7,'2015'!$BW:$BW)-SUMIF('2014'!$A:$A,Variation!$A7,'2014'!$BY:$BY)</f>
        <v>0</v>
      </c>
      <c r="AD7" s="97">
        <f t="shared" si="4"/>
        <v>-1.1368683772161603E-12</v>
      </c>
    </row>
    <row r="8" spans="1:30" x14ac:dyDescent="0.25">
      <c r="A8" s="7" t="s">
        <v>7</v>
      </c>
      <c r="B8" s="8">
        <v>22828.73</v>
      </c>
      <c r="C8" s="8">
        <v>21818.07</v>
      </c>
      <c r="E8" s="9">
        <f t="shared" si="0"/>
        <v>-1010.6599999999999</v>
      </c>
      <c r="G8" s="8">
        <v>1</v>
      </c>
      <c r="H8" s="8"/>
      <c r="I8" s="192"/>
      <c r="J8" s="192"/>
      <c r="L8" s="170">
        <f t="shared" si="1"/>
        <v>1144.9917000000009</v>
      </c>
      <c r="M8" s="170">
        <f>SUMIF('2015'!$A:$A,Variation!$A8,'2015'!$BJ:$BJ)-SUMIF('2014'!$A:$A,Variation!$A8,'2014'!$BK:$BK)</f>
        <v>-1769.8232999999996</v>
      </c>
      <c r="N8" s="170">
        <f>SUMIF('2015'!$A:$A,Variation!$A8,'2015'!$BK:$BK)-SUMIF('2014'!$A:$A,Variation!$A8,'2014'!$BL:$BL)</f>
        <v>2914.8150000000005</v>
      </c>
      <c r="O8" s="170">
        <f t="shared" si="2"/>
        <v>-1389.9369999999999</v>
      </c>
      <c r="P8" s="170">
        <f>SUMIF('2015'!$A:$A,Variation!$A8,'2015'!$BL:$BL)-SUMIF('2014'!$A:$A,Variation!$A8,'2014'!$BM:$BM)</f>
        <v>436.3614</v>
      </c>
      <c r="Q8" s="170">
        <f>-SUMIF('2014'!$A:$A,Variation!$A8,'2014'!$BN:$BN)</f>
        <v>-1826.2983999999999</v>
      </c>
      <c r="R8" s="170">
        <f>SUMIF('2015'!$A:$A,Variation!$A8,'2015'!$BM:$BM)-SUMIF('2014'!$A:$A,Variation!$A8,'2014'!$BO:$BO)</f>
        <v>0</v>
      </c>
      <c r="S8" s="170">
        <f>SUMIF('2015'!$A:$A,Variation!$A8,'2015'!$BN:$BN)-SUMIF('2014'!$A:$A,Variation!$A8,'2014'!$BP:$BP)</f>
        <v>0</v>
      </c>
      <c r="T8" s="170">
        <f>SUMIF('2015'!$A:$A,Variation!$A8,'2015'!$BO:$BO)-SUMIF('2014'!$A:$A,Variation!$A8,'2014'!$BQ:$BQ)</f>
        <v>0</v>
      </c>
      <c r="U8" s="170">
        <f>SUMIF('2015'!$A:$A,Variation!$A8,'2015'!$BP:$BP)-SUMIF('2014'!$A:$A,Variation!$A8,'2014'!$BR:$BR)</f>
        <v>218.1807</v>
      </c>
      <c r="V8" s="170">
        <f>SUMIF('2015'!$A:$A,Variation!$A8,'2015'!$BQ:$BQ)-SUMIF('2014'!$A:$A,Variation!$A8,'2014'!$BS:$BS)</f>
        <v>0</v>
      </c>
      <c r="W8" s="170">
        <f t="shared" si="3"/>
        <v>0</v>
      </c>
      <c r="X8" s="170">
        <f>SUMIF('2015'!$A:$A,Variation!$A8,'2015'!$BR:$BR)-SUMIF('2014'!$A:$A,Variation!$A8,'2014'!$BT:$BT)</f>
        <v>0</v>
      </c>
      <c r="Y8" s="170">
        <f>SUMIF('2015'!$A:$A,Variation!$A8,'2015'!$BS:$BS)-SUMIF('2014'!$A:$A,Variation!$A8,'2014'!$BU:$BU)</f>
        <v>0</v>
      </c>
      <c r="Z8" s="170">
        <f>SUMIF('2015'!$A:$A,Variation!$A8,'2015'!$BT:$BT)-SUMIF('2014'!$A:$A,Variation!$A8,'2014'!$BV:$BV)</f>
        <v>218.1807</v>
      </c>
      <c r="AA8" s="170">
        <f>SUMIF('2015'!$A:$A,Variation!$A8,'2015'!$BU:$BU)-SUMIF('2014'!$A:$A,Variation!$A8,'2014'!$BW:$BW)</f>
        <v>-1420.2567999999999</v>
      </c>
      <c r="AB8" s="170">
        <f>SUMIF('2015'!$A:$A,Variation!$A8,'2015'!$BV:$BV)-SUMIF('2014'!$A:$A,Variation!$A8,'2014'!$BX:$BX)</f>
        <v>0</v>
      </c>
      <c r="AC8" s="170">
        <f>SUMIF('2015'!$A:$A,Variation!$A8,'2015'!$BW:$BW)-SUMIF('2014'!$A:$A,Variation!$A8,'2014'!$BY:$BY)</f>
        <v>218.1807</v>
      </c>
      <c r="AD8" s="97">
        <f t="shared" si="4"/>
        <v>-1.0231815394945443E-12</v>
      </c>
    </row>
    <row r="9" spans="1:30" x14ac:dyDescent="0.25">
      <c r="A9" s="7" t="s">
        <v>9</v>
      </c>
      <c r="B9" s="8">
        <v>23222.11</v>
      </c>
      <c r="C9" s="8">
        <v>21671.19</v>
      </c>
      <c r="E9" s="9">
        <f t="shared" si="0"/>
        <v>-1550.9200000000019</v>
      </c>
      <c r="G9" s="8">
        <v>1</v>
      </c>
      <c r="H9" s="8"/>
      <c r="I9" s="192"/>
      <c r="J9" s="192"/>
      <c r="L9" s="170">
        <f t="shared" si="1"/>
        <v>152.17369999999937</v>
      </c>
      <c r="M9" s="170">
        <f>SUMIF('2015'!$A:$A,Variation!$A9,'2015'!$BJ:$BJ)-SUMIF('2014'!$A:$A,Variation!$A9,'2014'!$BK:$BK)</f>
        <v>-1254.5776000000005</v>
      </c>
      <c r="N9" s="170">
        <f>SUMIF('2015'!$A:$A,Variation!$A9,'2015'!$BK:$BK)-SUMIF('2014'!$A:$A,Variation!$A9,'2014'!$BL:$BL)</f>
        <v>1406.7512999999999</v>
      </c>
      <c r="O9" s="170">
        <f t="shared" si="2"/>
        <v>-727.68170000000009</v>
      </c>
      <c r="P9" s="170">
        <f>SUMIF('2015'!$A:$A,Variation!$A9,'2015'!$BL:$BL)-SUMIF('2014'!$A:$A,Variation!$A9,'2014'!$BM:$BM)</f>
        <v>201.20269999999996</v>
      </c>
      <c r="Q9" s="170">
        <f>-SUMIF('2014'!$A:$A,Variation!$A9,'2014'!$BN:$BN)</f>
        <v>-928.88440000000003</v>
      </c>
      <c r="R9" s="170">
        <f>SUMIF('2015'!$A:$A,Variation!$A9,'2015'!$BM:$BM)-SUMIF('2014'!$A:$A,Variation!$A9,'2014'!$BO:$BO)</f>
        <v>0</v>
      </c>
      <c r="S9" s="170">
        <f>SUMIF('2015'!$A:$A,Variation!$A9,'2015'!$BN:$BN)-SUMIF('2014'!$A:$A,Variation!$A9,'2014'!$BP:$BP)</f>
        <v>0</v>
      </c>
      <c r="T9" s="170">
        <f>SUMIF('2015'!$A:$A,Variation!$A9,'2015'!$BO:$BO)-SUMIF('2014'!$A:$A,Variation!$A9,'2014'!$BQ:$BQ)</f>
        <v>0</v>
      </c>
      <c r="U9" s="170">
        <f>SUMIF('2015'!$A:$A,Variation!$A9,'2015'!$BP:$BP)-SUMIF('2014'!$A:$A,Variation!$A9,'2014'!$BR:$BR)</f>
        <v>0</v>
      </c>
      <c r="V9" s="170">
        <f>SUMIF('2015'!$A:$A,Variation!$A9,'2015'!$BQ:$BQ)-SUMIF('2014'!$A:$A,Variation!$A9,'2014'!$BS:$BS)</f>
        <v>0</v>
      </c>
      <c r="W9" s="170">
        <f t="shared" si="3"/>
        <v>0</v>
      </c>
      <c r="X9" s="170">
        <f>SUMIF('2015'!$A:$A,Variation!$A9,'2015'!$BR:$BR)-SUMIF('2014'!$A:$A,Variation!$A9,'2014'!$BT:$BT)</f>
        <v>0</v>
      </c>
      <c r="Y9" s="170">
        <f>SUMIF('2015'!$A:$A,Variation!$A9,'2015'!$BS:$BS)-SUMIF('2014'!$A:$A,Variation!$A9,'2014'!$BU:$BU)</f>
        <v>0</v>
      </c>
      <c r="Z9" s="170">
        <f>SUMIF('2015'!$A:$A,Variation!$A9,'2015'!$BT:$BT)-SUMIF('2014'!$A:$A,Variation!$A9,'2014'!$BV:$BV)</f>
        <v>216.71189999999999</v>
      </c>
      <c r="AA9" s="170">
        <f>SUMIF('2015'!$A:$A,Variation!$A9,'2015'!$BU:$BU)-SUMIF('2014'!$A:$A,Variation!$A9,'2014'!$BW:$BW)</f>
        <v>-1408.8358000000003</v>
      </c>
      <c r="AB9" s="170">
        <f>SUMIF('2015'!$A:$A,Variation!$A9,'2015'!$BV:$BV)-SUMIF('2014'!$A:$A,Variation!$A9,'2014'!$BX:$BX)</f>
        <v>0</v>
      </c>
      <c r="AC9" s="170">
        <f>SUMIF('2015'!$A:$A,Variation!$A9,'2015'!$BW:$BW)-SUMIF('2014'!$A:$A,Variation!$A9,'2014'!$BY:$BY)</f>
        <v>216.71189999999999</v>
      </c>
      <c r="AD9" s="97">
        <f t="shared" si="4"/>
        <v>0</v>
      </c>
    </row>
    <row r="10" spans="1:30" x14ac:dyDescent="0.25">
      <c r="A10" s="7" t="s">
        <v>10</v>
      </c>
      <c r="B10" s="8">
        <v>22282.46</v>
      </c>
      <c r="C10" s="8">
        <v>20893.919999999998</v>
      </c>
      <c r="E10" s="9">
        <f t="shared" si="0"/>
        <v>-1388.5400000000009</v>
      </c>
      <c r="G10" s="8">
        <v>1</v>
      </c>
      <c r="H10" s="8"/>
      <c r="I10" s="192"/>
      <c r="J10" s="192"/>
      <c r="L10" s="170">
        <f t="shared" si="1"/>
        <v>0</v>
      </c>
      <c r="M10" s="170">
        <f>SUMIF('2015'!$A:$A,Variation!$A10,'2015'!$BJ:$BJ)-SUMIF('2014'!$A:$A,Variation!$A10,'2014'!$BK:$BK)</f>
        <v>0</v>
      </c>
      <c r="N10" s="170">
        <f>SUMIF('2015'!$A:$A,Variation!$A10,'2015'!$BK:$BK)-SUMIF('2014'!$A:$A,Variation!$A10,'2014'!$BL:$BL)</f>
        <v>0</v>
      </c>
      <c r="O10" s="170">
        <f t="shared" si="2"/>
        <v>0</v>
      </c>
      <c r="P10" s="170">
        <f>SUMIF('2015'!$A:$A,Variation!$A10,'2015'!$BL:$BL)-SUMIF('2014'!$A:$A,Variation!$A10,'2014'!$BM:$BM)</f>
        <v>0</v>
      </c>
      <c r="Q10" s="170">
        <f>-SUMIF('2014'!$A:$A,Variation!$A10,'2014'!$BN:$BN)</f>
        <v>0</v>
      </c>
      <c r="R10" s="170">
        <f>SUMIF('2015'!$A:$A,Variation!$A10,'2015'!$BM:$BM)-SUMIF('2014'!$A:$A,Variation!$A10,'2014'!$BO:$BO)</f>
        <v>0</v>
      </c>
      <c r="S10" s="170">
        <f>SUMIF('2015'!$A:$A,Variation!$A10,'2015'!$BN:$BN)-SUMIF('2014'!$A:$A,Variation!$A10,'2014'!$BP:$BP)</f>
        <v>0</v>
      </c>
      <c r="T10" s="170">
        <f>SUMIF('2015'!$A:$A,Variation!$A10,'2015'!$BO:$BO)-SUMIF('2014'!$A:$A,Variation!$A10,'2014'!$BQ:$BQ)</f>
        <v>0</v>
      </c>
      <c r="U10" s="170">
        <f>SUMIF('2015'!$A:$A,Variation!$A10,'2015'!$BP:$BP)-SUMIF('2014'!$A:$A,Variation!$A10,'2014'!$BR:$BR)</f>
        <v>-236.71</v>
      </c>
      <c r="V10" s="170">
        <f>SUMIF('2015'!$A:$A,Variation!$A10,'2015'!$BQ:$BQ)-SUMIF('2014'!$A:$A,Variation!$A10,'2014'!$BS:$BS)</f>
        <v>0</v>
      </c>
      <c r="W10" s="170">
        <f t="shared" si="3"/>
        <v>0</v>
      </c>
      <c r="X10" s="170">
        <f>SUMIF('2015'!$A:$A,Variation!$A10,'2015'!$BR:$BR)-SUMIF('2014'!$A:$A,Variation!$A10,'2014'!$BT:$BT)</f>
        <v>0</v>
      </c>
      <c r="Y10" s="170">
        <f>SUMIF('2015'!$A:$A,Variation!$A10,'2015'!$BS:$BS)-SUMIF('2014'!$A:$A,Variation!$A10,'2014'!$BU:$BU)</f>
        <v>0</v>
      </c>
      <c r="Z10" s="170">
        <f>SUMIF('2015'!$A:$A,Variation!$A10,'2015'!$BT:$BT)-SUMIF('2014'!$A:$A,Variation!$A10,'2014'!$BV:$BV)</f>
        <v>-1360.7692000000025</v>
      </c>
      <c r="AA10" s="170">
        <f>SUMIF('2015'!$A:$A,Variation!$A10,'2015'!$BU:$BU)-SUMIF('2014'!$A:$A,Variation!$A10,'2014'!$BW:$BW)</f>
        <v>0</v>
      </c>
      <c r="AB10" s="170">
        <f>SUMIF('2015'!$A:$A,Variation!$A10,'2015'!$BV:$BV)-SUMIF('2014'!$A:$A,Variation!$A10,'2014'!$BX:$BX)</f>
        <v>0</v>
      </c>
      <c r="AC10" s="170">
        <f>SUMIF('2015'!$A:$A,Variation!$A10,'2015'!$BW:$BW)-SUMIF('2014'!$A:$A,Variation!$A10,'2014'!$BY:$BY)</f>
        <v>208.9392</v>
      </c>
      <c r="AD10" s="97">
        <f t="shared" si="4"/>
        <v>0</v>
      </c>
    </row>
    <row r="11" spans="1:30" x14ac:dyDescent="0.25">
      <c r="A11" s="7" t="s">
        <v>6</v>
      </c>
      <c r="B11" s="8">
        <v>9322.68</v>
      </c>
      <c r="C11" s="8">
        <v>19756.870000000003</v>
      </c>
      <c r="E11" s="9">
        <f t="shared" si="0"/>
        <v>10434.190000000002</v>
      </c>
      <c r="G11" s="8"/>
      <c r="H11" s="8"/>
      <c r="I11" s="192" t="s">
        <v>91</v>
      </c>
      <c r="J11" s="192">
        <v>41897</v>
      </c>
      <c r="L11" s="170">
        <f t="shared" si="1"/>
        <v>0</v>
      </c>
      <c r="M11" s="170">
        <f>SUMIF('2015'!$A:$A,Variation!$A11,'2015'!$BJ:$BJ)-SUMIF('2014'!$A:$A,Variation!$A11,'2014'!$BK:$BK)</f>
        <v>0</v>
      </c>
      <c r="N11" s="170">
        <f>SUMIF('2015'!$A:$A,Variation!$A11,'2015'!$BK:$BK)-SUMIF('2014'!$A:$A,Variation!$A11,'2014'!$BL:$BL)</f>
        <v>0</v>
      </c>
      <c r="O11" s="170">
        <f t="shared" si="2"/>
        <v>0</v>
      </c>
      <c r="P11" s="170">
        <f>SUMIF('2015'!$A:$A,Variation!$A11,'2015'!$BL:$BL)-SUMIF('2014'!$A:$A,Variation!$A11,'2014'!$BM:$BM)</f>
        <v>0</v>
      </c>
      <c r="Q11" s="170">
        <f>-SUMIF('2014'!$A:$A,Variation!$A11,'2014'!$BN:$BN)</f>
        <v>0</v>
      </c>
      <c r="R11" s="170">
        <f>SUMIF('2015'!$A:$A,Variation!$A11,'2015'!$BM:$BM)-SUMIF('2014'!$A:$A,Variation!$A11,'2014'!$BO:$BO)</f>
        <v>0</v>
      </c>
      <c r="S11" s="170">
        <f>SUMIF('2015'!$A:$A,Variation!$A11,'2015'!$BN:$BN)-SUMIF('2014'!$A:$A,Variation!$A11,'2014'!$BP:$BP)</f>
        <v>0</v>
      </c>
      <c r="T11" s="170">
        <f>SUMIF('2015'!$A:$A,Variation!$A11,'2015'!$BO:$BO)-SUMIF('2014'!$A:$A,Variation!$A11,'2014'!$BQ:$BQ)</f>
        <v>0</v>
      </c>
      <c r="U11" s="170">
        <f>SUMIF('2015'!$A:$A,Variation!$A11,'2015'!$BP:$BP)-SUMIF('2014'!$A:$A,Variation!$A11,'2014'!$BR:$BR)</f>
        <v>0</v>
      </c>
      <c r="V11" s="170">
        <f>SUMIF('2015'!$A:$A,Variation!$A11,'2015'!$BQ:$BQ)-SUMIF('2014'!$A:$A,Variation!$A11,'2014'!$BS:$BS)</f>
        <v>0</v>
      </c>
      <c r="W11" s="170">
        <f t="shared" si="3"/>
        <v>2384.4426000000003</v>
      </c>
      <c r="X11" s="170">
        <f>SUMIF('2015'!$A:$A,Variation!$A11,'2015'!$BR:$BR)-SUMIF('2014'!$A:$A,Variation!$A11,'2014'!$BT:$BT)</f>
        <v>0</v>
      </c>
      <c r="Y11" s="170">
        <f>SUMIF('2015'!$A:$A,Variation!$A11,'2015'!$BS:$BS)-SUMIF('2014'!$A:$A,Variation!$A11,'2014'!$BU:$BU)</f>
        <v>2384.4426000000003</v>
      </c>
      <c r="Z11" s="170">
        <f>SUMIF('2015'!$A:$A,Variation!$A11,'2015'!$BT:$BT)-SUMIF('2014'!$A:$A,Variation!$A11,'2014'!$BV:$BV)</f>
        <v>8049.7474000000011</v>
      </c>
      <c r="AA11" s="170">
        <f>SUMIF('2015'!$A:$A,Variation!$A11,'2015'!$BU:$BU)-SUMIF('2014'!$A:$A,Variation!$A11,'2014'!$BW:$BW)</f>
        <v>0</v>
      </c>
      <c r="AB11" s="170">
        <f>SUMIF('2015'!$A:$A,Variation!$A11,'2015'!$BV:$BV)-SUMIF('2014'!$A:$A,Variation!$A11,'2014'!$BX:$BX)</f>
        <v>0</v>
      </c>
      <c r="AC11" s="170">
        <f>SUMIF('2015'!$A:$A,Variation!$A11,'2015'!$BW:$BW)-SUMIF('2014'!$A:$A,Variation!$A11,'2014'!$BY:$BY)</f>
        <v>0</v>
      </c>
      <c r="AD11" s="97">
        <f t="shared" si="4"/>
        <v>0</v>
      </c>
    </row>
    <row r="12" spans="1:30" x14ac:dyDescent="0.25">
      <c r="A12" s="7" t="s">
        <v>12</v>
      </c>
      <c r="B12" s="8">
        <v>20308.39</v>
      </c>
      <c r="C12" s="8">
        <v>19650.97</v>
      </c>
      <c r="E12" s="9">
        <f t="shared" si="0"/>
        <v>-657.41999999999825</v>
      </c>
      <c r="G12" s="8">
        <v>1</v>
      </c>
      <c r="H12" s="8"/>
      <c r="I12" s="192"/>
      <c r="J12" s="192"/>
      <c r="L12" s="170">
        <f t="shared" si="1"/>
        <v>1707.9869000000017</v>
      </c>
      <c r="M12" s="170">
        <f>SUMIF('2015'!$A:$A,Variation!$A12,'2015'!$BJ:$BJ)-SUMIF('2014'!$A:$A,Variation!$A12,'2014'!$BK:$BK)</f>
        <v>274.6838000000007</v>
      </c>
      <c r="N12" s="170">
        <f>SUMIF('2015'!$A:$A,Variation!$A12,'2015'!$BK:$BK)-SUMIF('2014'!$A:$A,Variation!$A12,'2014'!$BL:$BL)</f>
        <v>1433.303100000001</v>
      </c>
      <c r="O12" s="170">
        <f t="shared" si="2"/>
        <v>-26.296799999999962</v>
      </c>
      <c r="P12" s="170">
        <f>SUMIF('2015'!$A:$A,Variation!$A12,'2015'!$BL:$BL)-SUMIF('2014'!$A:$A,Variation!$A12,'2014'!$BM:$BM)</f>
        <v>786.03880000000004</v>
      </c>
      <c r="Q12" s="170">
        <f>-SUMIF('2014'!$A:$A,Variation!$A12,'2014'!$BN:$BN)</f>
        <v>-812.3356</v>
      </c>
      <c r="R12" s="170">
        <f>SUMIF('2015'!$A:$A,Variation!$A12,'2015'!$BM:$BM)-SUMIF('2014'!$A:$A,Variation!$A12,'2014'!$BO:$BO)</f>
        <v>-1827.7550999999999</v>
      </c>
      <c r="S12" s="170">
        <f>SUMIF('2015'!$A:$A,Variation!$A12,'2015'!$BN:$BN)-SUMIF('2014'!$A:$A,Variation!$A12,'2014'!$BP:$BP)</f>
        <v>0</v>
      </c>
      <c r="T12" s="170">
        <f>SUMIF('2015'!$A:$A,Variation!$A12,'2015'!$BO:$BO)-SUMIF('2014'!$A:$A,Variation!$A12,'2014'!$BQ:$BQ)</f>
        <v>0</v>
      </c>
      <c r="U12" s="170">
        <f>SUMIF('2015'!$A:$A,Variation!$A12,'2015'!$BP:$BP)-SUMIF('2014'!$A:$A,Variation!$A12,'2014'!$BR:$BR)</f>
        <v>-203.0839</v>
      </c>
      <c r="V12" s="170">
        <f>SUMIF('2015'!$A:$A,Variation!$A12,'2015'!$BQ:$BQ)-SUMIF('2014'!$A:$A,Variation!$A12,'2014'!$BS:$BS)</f>
        <v>0</v>
      </c>
      <c r="W12" s="170">
        <f t="shared" si="3"/>
        <v>0</v>
      </c>
      <c r="X12" s="170">
        <f>SUMIF('2015'!$A:$A,Variation!$A12,'2015'!$BR:$BR)-SUMIF('2014'!$A:$A,Variation!$A12,'2014'!$BT:$BT)</f>
        <v>0</v>
      </c>
      <c r="Y12" s="170">
        <f>SUMIF('2015'!$A:$A,Variation!$A12,'2015'!$BS:$BS)-SUMIF('2014'!$A:$A,Variation!$A12,'2014'!$BU:$BU)</f>
        <v>0</v>
      </c>
      <c r="Z12" s="170">
        <f>SUMIF('2015'!$A:$A,Variation!$A12,'2015'!$BT:$BT)-SUMIF('2014'!$A:$A,Variation!$A12,'2014'!$BV:$BV)</f>
        <v>0</v>
      </c>
      <c r="AA12" s="170">
        <f>SUMIF('2015'!$A:$A,Variation!$A12,'2015'!$BU:$BU)-SUMIF('2014'!$A:$A,Variation!$A12,'2014'!$BW:$BW)</f>
        <v>-308.27109999999993</v>
      </c>
      <c r="AB12" s="170">
        <f>SUMIF('2015'!$A:$A,Variation!$A12,'2015'!$BV:$BV)-SUMIF('2014'!$A:$A,Variation!$A12,'2014'!$BX:$BX)</f>
        <v>0</v>
      </c>
      <c r="AC12" s="170">
        <f>SUMIF('2015'!$A:$A,Variation!$A12,'2015'!$BW:$BW)-SUMIF('2014'!$A:$A,Variation!$A12,'2014'!$BY:$BY)</f>
        <v>0</v>
      </c>
      <c r="AD12" s="97">
        <f t="shared" si="4"/>
        <v>0</v>
      </c>
    </row>
    <row r="13" spans="1:30" x14ac:dyDescent="0.25">
      <c r="A13" s="7" t="s">
        <v>11</v>
      </c>
      <c r="B13" s="8">
        <v>18951.79</v>
      </c>
      <c r="C13" s="8">
        <v>19099.91</v>
      </c>
      <c r="E13" s="9">
        <f t="shared" si="0"/>
        <v>148.11999999999898</v>
      </c>
      <c r="G13" s="8">
        <v>1</v>
      </c>
      <c r="H13" s="8"/>
      <c r="I13" s="192"/>
      <c r="J13" s="192"/>
      <c r="L13" s="170">
        <f t="shared" si="1"/>
        <v>-376.07340000000011</v>
      </c>
      <c r="M13" s="170">
        <f>SUMIF('2015'!$A:$A,Variation!$A13,'2015'!$BJ:$BJ)-SUMIF('2014'!$A:$A,Variation!$A13,'2014'!$BK:$BK)</f>
        <v>-567.0725000000001</v>
      </c>
      <c r="N13" s="170">
        <f>SUMIF('2015'!$A:$A,Variation!$A13,'2015'!$BK:$BK)-SUMIF('2014'!$A:$A,Variation!$A13,'2014'!$BL:$BL)</f>
        <v>190.9991</v>
      </c>
      <c r="O13" s="170">
        <f t="shared" si="2"/>
        <v>190.9991</v>
      </c>
      <c r="P13" s="170">
        <f>SUMIF('2015'!$A:$A,Variation!$A13,'2015'!$BL:$BL)-SUMIF('2014'!$A:$A,Variation!$A13,'2014'!$BM:$BM)</f>
        <v>190.9991</v>
      </c>
      <c r="Q13" s="170">
        <f>-SUMIF('2014'!$A:$A,Variation!$A13,'2014'!$BN:$BN)</f>
        <v>0</v>
      </c>
      <c r="R13" s="170">
        <f>SUMIF('2015'!$A:$A,Variation!$A13,'2015'!$BM:$BM)-SUMIF('2014'!$A:$A,Variation!$A13,'2014'!$BO:$BO)</f>
        <v>-567.0725000000001</v>
      </c>
      <c r="S13" s="170">
        <f>SUMIF('2015'!$A:$A,Variation!$A13,'2015'!$BN:$BN)-SUMIF('2014'!$A:$A,Variation!$A13,'2014'!$BP:$BP)</f>
        <v>-567.0725000000001</v>
      </c>
      <c r="T13" s="170">
        <f>SUMIF('2015'!$A:$A,Variation!$A13,'2015'!$BO:$BO)-SUMIF('2014'!$A:$A,Variation!$A13,'2014'!$BQ:$BQ)</f>
        <v>190.9991</v>
      </c>
      <c r="U13" s="170">
        <f>SUMIF('2015'!$A:$A,Variation!$A13,'2015'!$BP:$BP)-SUMIF('2014'!$A:$A,Variation!$A13,'2014'!$BR:$BR)</f>
        <v>1718.9919</v>
      </c>
      <c r="V13" s="170">
        <f>SUMIF('2015'!$A:$A,Variation!$A13,'2015'!$BQ:$BQ)-SUMIF('2014'!$A:$A,Variation!$A13,'2014'!$BS:$BS)</f>
        <v>381.9982</v>
      </c>
      <c r="W13" s="170">
        <f t="shared" si="3"/>
        <v>381.9982</v>
      </c>
      <c r="X13" s="170">
        <f>SUMIF('2015'!$A:$A,Variation!$A13,'2015'!$BR:$BR)-SUMIF('2014'!$A:$A,Variation!$A13,'2014'!$BT:$BT)</f>
        <v>190.9991</v>
      </c>
      <c r="Y13" s="170">
        <f>SUMIF('2015'!$A:$A,Variation!$A13,'2015'!$BS:$BS)-SUMIF('2014'!$A:$A,Variation!$A13,'2014'!$BU:$BU)</f>
        <v>190.9991</v>
      </c>
      <c r="Z13" s="170">
        <f>SUMIF('2015'!$A:$A,Variation!$A13,'2015'!$BT:$BT)-SUMIF('2014'!$A:$A,Variation!$A13,'2014'!$BV:$BV)</f>
        <v>-2078.7721000000001</v>
      </c>
      <c r="AA13" s="170">
        <f>SUMIF('2015'!$A:$A,Variation!$A13,'2015'!$BU:$BU)-SUMIF('2014'!$A:$A,Variation!$A13,'2014'!$BW:$BW)</f>
        <v>190.9991</v>
      </c>
      <c r="AB13" s="170">
        <f>SUMIF('2015'!$A:$A,Variation!$A13,'2015'!$BV:$BV)-SUMIF('2014'!$A:$A,Variation!$A13,'2014'!$BX:$BX)</f>
        <v>-4718.6919000000007</v>
      </c>
      <c r="AC13" s="170">
        <f>SUMIF('2015'!$A:$A,Variation!$A13,'2015'!$BW:$BW)-SUMIF('2014'!$A:$A,Variation!$A13,'2014'!$BY:$BY)</f>
        <v>5399.8168000000005</v>
      </c>
      <c r="AD13" s="97">
        <f t="shared" si="4"/>
        <v>0</v>
      </c>
    </row>
    <row r="14" spans="1:30" x14ac:dyDescent="0.25">
      <c r="A14" s="7" t="s">
        <v>20</v>
      </c>
      <c r="B14" s="8">
        <v>851.64</v>
      </c>
      <c r="C14" s="8">
        <v>17677.3</v>
      </c>
      <c r="E14" s="9">
        <f t="shared" si="0"/>
        <v>16825.66</v>
      </c>
      <c r="G14" s="8"/>
      <c r="H14" s="8"/>
      <c r="I14" s="192" t="s">
        <v>92</v>
      </c>
      <c r="J14" s="192" t="s">
        <v>93</v>
      </c>
      <c r="L14" s="170">
        <f t="shared" si="1"/>
        <v>16472.113999999998</v>
      </c>
      <c r="M14" s="170">
        <f>SUMIF('2015'!$A:$A,Variation!$A14,'2015'!$BJ:$BJ)-SUMIF('2014'!$A:$A,Variation!$A14,'2014'!$BK:$BK)</f>
        <v>4065.779</v>
      </c>
      <c r="N14" s="170">
        <f>SUMIF('2015'!$A:$A,Variation!$A14,'2015'!$BK:$BK)-SUMIF('2014'!$A:$A,Variation!$A14,'2014'!$BL:$BL)</f>
        <v>12406.334999999999</v>
      </c>
      <c r="O14" s="170">
        <f t="shared" si="2"/>
        <v>353.54599999999999</v>
      </c>
      <c r="P14" s="170">
        <f>SUMIF('2015'!$A:$A,Variation!$A14,'2015'!$BL:$BL)-SUMIF('2014'!$A:$A,Variation!$A14,'2014'!$BM:$BM)</f>
        <v>353.54599999999999</v>
      </c>
      <c r="Q14" s="170">
        <f>-SUMIF('2014'!$A:$A,Variation!$A14,'2014'!$BN:$BN)</f>
        <v>0</v>
      </c>
      <c r="R14" s="170">
        <f>SUMIF('2015'!$A:$A,Variation!$A14,'2015'!$BM:$BM)-SUMIF('2014'!$A:$A,Variation!$A14,'2014'!$BO:$BO)</f>
        <v>0</v>
      </c>
      <c r="S14" s="170">
        <f>SUMIF('2015'!$A:$A,Variation!$A14,'2015'!$BN:$BN)-SUMIF('2014'!$A:$A,Variation!$A14,'2014'!$BP:$BP)</f>
        <v>0</v>
      </c>
      <c r="T14" s="170">
        <f>SUMIF('2015'!$A:$A,Variation!$A14,'2015'!$BO:$BO)-SUMIF('2014'!$A:$A,Variation!$A14,'2014'!$BQ:$BQ)</f>
        <v>0</v>
      </c>
      <c r="U14" s="170">
        <f>SUMIF('2015'!$A:$A,Variation!$A14,'2015'!$BP:$BP)-SUMIF('2014'!$A:$A,Variation!$A14,'2014'!$BR:$BR)</f>
        <v>0</v>
      </c>
      <c r="V14" s="170">
        <f>SUMIF('2015'!$A:$A,Variation!$A14,'2015'!$BQ:$BQ)-SUMIF('2014'!$A:$A,Variation!$A14,'2014'!$BS:$BS)</f>
        <v>0</v>
      </c>
      <c r="W14" s="170">
        <f t="shared" si="3"/>
        <v>0</v>
      </c>
      <c r="X14" s="170">
        <f>SUMIF('2015'!$A:$A,Variation!$A14,'2015'!$BR:$BR)-SUMIF('2014'!$A:$A,Variation!$A14,'2014'!$BT:$BT)</f>
        <v>0</v>
      </c>
      <c r="Y14" s="170">
        <f>SUMIF('2015'!$A:$A,Variation!$A14,'2015'!$BS:$BS)-SUMIF('2014'!$A:$A,Variation!$A14,'2014'!$BU:$BU)</f>
        <v>0</v>
      </c>
      <c r="Z14" s="170">
        <f>SUMIF('2015'!$A:$A,Variation!$A14,'2015'!$BT:$BT)-SUMIF('2014'!$A:$A,Variation!$A14,'2014'!$BV:$BV)</f>
        <v>0</v>
      </c>
      <c r="AA14" s="170">
        <f>SUMIF('2015'!$A:$A,Variation!$A14,'2015'!$BU:$BU)-SUMIF('2014'!$A:$A,Variation!$A14,'2014'!$BW:$BW)</f>
        <v>0</v>
      </c>
      <c r="AB14" s="170">
        <f>SUMIF('2015'!$A:$A,Variation!$A14,'2015'!$BV:$BV)-SUMIF('2014'!$A:$A,Variation!$A14,'2014'!$BX:$BX)</f>
        <v>0</v>
      </c>
      <c r="AC14" s="170">
        <f>SUMIF('2015'!$A:$A,Variation!$A14,'2015'!$BW:$BW)-SUMIF('2014'!$A:$A,Variation!$A14,'2014'!$BY:$BY)</f>
        <v>0</v>
      </c>
      <c r="AD14" s="97">
        <f t="shared" si="4"/>
        <v>0</v>
      </c>
    </row>
    <row r="15" spans="1:30" x14ac:dyDescent="0.25">
      <c r="A15" s="7" t="s">
        <v>19</v>
      </c>
      <c r="B15" s="8">
        <v>851.64</v>
      </c>
      <c r="C15" s="8">
        <v>12036.869999999997</v>
      </c>
      <c r="E15" s="9">
        <f t="shared" si="0"/>
        <v>11185.229999999998</v>
      </c>
      <c r="G15" s="8"/>
      <c r="H15" s="8"/>
      <c r="I15" s="192" t="s">
        <v>94</v>
      </c>
      <c r="J15" s="192" t="s">
        <v>95</v>
      </c>
      <c r="L15" s="170">
        <f t="shared" si="1"/>
        <v>10101.911699999997</v>
      </c>
      <c r="M15" s="170">
        <f>SUMIF('2015'!$A:$A,Variation!$A15,'2015'!$BJ:$BJ)-SUMIF('2014'!$A:$A,Variation!$A15,'2014'!$BK:$BK)</f>
        <v>1805.5304999999996</v>
      </c>
      <c r="N15" s="170">
        <f>SUMIF('2015'!$A:$A,Variation!$A15,'2015'!$BK:$BK)-SUMIF('2014'!$A:$A,Variation!$A15,'2014'!$BL:$BL)</f>
        <v>8296.381199999998</v>
      </c>
      <c r="O15" s="170">
        <f t="shared" si="2"/>
        <v>842.58089999999993</v>
      </c>
      <c r="P15" s="170">
        <f>SUMIF('2015'!$A:$A,Variation!$A15,'2015'!$BL:$BL)-SUMIF('2014'!$A:$A,Variation!$A15,'2014'!$BM:$BM)</f>
        <v>842.58089999999993</v>
      </c>
      <c r="Q15" s="170">
        <f>-SUMIF('2014'!$A:$A,Variation!$A15,'2014'!$BN:$BN)</f>
        <v>0</v>
      </c>
      <c r="R15" s="170">
        <f>SUMIF('2015'!$A:$A,Variation!$A15,'2015'!$BM:$BM)-SUMIF('2014'!$A:$A,Variation!$A15,'2014'!$BO:$BO)</f>
        <v>0</v>
      </c>
      <c r="S15" s="170">
        <f>SUMIF('2015'!$A:$A,Variation!$A15,'2015'!$BN:$BN)-SUMIF('2014'!$A:$A,Variation!$A15,'2014'!$BP:$BP)</f>
        <v>0</v>
      </c>
      <c r="T15" s="170">
        <f>SUMIF('2015'!$A:$A,Variation!$A15,'2015'!$BO:$BO)-SUMIF('2014'!$A:$A,Variation!$A15,'2014'!$BQ:$BQ)</f>
        <v>0</v>
      </c>
      <c r="U15" s="170">
        <f>SUMIF('2015'!$A:$A,Variation!$A15,'2015'!$BP:$BP)-SUMIF('2014'!$A:$A,Variation!$A15,'2014'!$BR:$BR)</f>
        <v>0</v>
      </c>
      <c r="V15" s="170">
        <f>SUMIF('2015'!$A:$A,Variation!$A15,'2015'!$BQ:$BQ)-SUMIF('2014'!$A:$A,Variation!$A15,'2014'!$BS:$BS)</f>
        <v>0</v>
      </c>
      <c r="W15" s="170">
        <f t="shared" si="3"/>
        <v>0</v>
      </c>
      <c r="X15" s="170">
        <f>SUMIF('2015'!$A:$A,Variation!$A15,'2015'!$BR:$BR)-SUMIF('2014'!$A:$A,Variation!$A15,'2014'!$BT:$BT)</f>
        <v>0</v>
      </c>
      <c r="Y15" s="170">
        <f>SUMIF('2015'!$A:$A,Variation!$A15,'2015'!$BS:$BS)-SUMIF('2014'!$A:$A,Variation!$A15,'2014'!$BU:$BU)</f>
        <v>0</v>
      </c>
      <c r="Z15" s="170">
        <f>SUMIF('2015'!$A:$A,Variation!$A15,'2015'!$BT:$BT)-SUMIF('2014'!$A:$A,Variation!$A15,'2014'!$BV:$BV)</f>
        <v>0</v>
      </c>
      <c r="AA15" s="170">
        <f>SUMIF('2015'!$A:$A,Variation!$A15,'2015'!$BU:$BU)-SUMIF('2014'!$A:$A,Variation!$A15,'2014'!$BW:$BW)</f>
        <v>120.36869999999998</v>
      </c>
      <c r="AB15" s="170">
        <f>SUMIF('2015'!$A:$A,Variation!$A15,'2015'!$BV:$BV)-SUMIF('2014'!$A:$A,Variation!$A15,'2014'!$BX:$BX)</f>
        <v>0</v>
      </c>
      <c r="AC15" s="170">
        <f>SUMIF('2015'!$A:$A,Variation!$A15,'2015'!$BW:$BW)-SUMIF('2014'!$A:$A,Variation!$A15,'2014'!$BY:$BY)</f>
        <v>120.36869999999998</v>
      </c>
      <c r="AD15" s="97">
        <f t="shared" si="4"/>
        <v>0</v>
      </c>
    </row>
    <row r="16" spans="1:30" x14ac:dyDescent="0.25">
      <c r="A16" s="7" t="s">
        <v>18</v>
      </c>
      <c r="B16" s="8">
        <v>851.64</v>
      </c>
      <c r="C16" s="8">
        <v>11488.01</v>
      </c>
      <c r="E16" s="9">
        <f t="shared" si="0"/>
        <v>10636.37</v>
      </c>
      <c r="G16" s="8"/>
      <c r="H16" s="8"/>
      <c r="I16" s="192"/>
      <c r="J16" s="192"/>
      <c r="L16" s="170">
        <f t="shared" si="1"/>
        <v>10061.969499999999</v>
      </c>
      <c r="M16" s="170">
        <f>SUMIF('2015'!$A:$A,Variation!$A16,'2015'!$BJ:$BJ)-SUMIF('2014'!$A:$A,Variation!$A16,'2014'!$BK:$BK)</f>
        <v>2297.6020000000003</v>
      </c>
      <c r="N16" s="170">
        <f>SUMIF('2015'!$A:$A,Variation!$A16,'2015'!$BK:$BK)-SUMIF('2014'!$A:$A,Variation!$A16,'2014'!$BL:$BL)</f>
        <v>7764.3674999999994</v>
      </c>
      <c r="O16" s="170">
        <f t="shared" si="2"/>
        <v>574.40050000000008</v>
      </c>
      <c r="P16" s="170">
        <f>SUMIF('2015'!$A:$A,Variation!$A16,'2015'!$BL:$BL)-SUMIF('2014'!$A:$A,Variation!$A16,'2014'!$BM:$BM)</f>
        <v>574.40050000000008</v>
      </c>
      <c r="Q16" s="170">
        <f>-SUMIF('2014'!$A:$A,Variation!$A16,'2014'!$BN:$BN)</f>
        <v>0</v>
      </c>
      <c r="R16" s="170">
        <f>SUMIF('2015'!$A:$A,Variation!$A16,'2015'!$BM:$BM)-SUMIF('2014'!$A:$A,Variation!$A16,'2014'!$BO:$BO)</f>
        <v>0</v>
      </c>
      <c r="S16" s="170">
        <f>SUMIF('2015'!$A:$A,Variation!$A16,'2015'!$BN:$BN)-SUMIF('2014'!$A:$A,Variation!$A16,'2014'!$BP:$BP)</f>
        <v>0</v>
      </c>
      <c r="T16" s="170">
        <f>SUMIF('2015'!$A:$A,Variation!$A16,'2015'!$BO:$BO)-SUMIF('2014'!$A:$A,Variation!$A16,'2014'!$BQ:$BQ)</f>
        <v>0</v>
      </c>
      <c r="U16" s="170">
        <f>SUMIF('2015'!$A:$A,Variation!$A16,'2015'!$BP:$BP)-SUMIF('2014'!$A:$A,Variation!$A16,'2014'!$BR:$BR)</f>
        <v>0</v>
      </c>
      <c r="V16" s="170">
        <f>SUMIF('2015'!$A:$A,Variation!$A16,'2015'!$BQ:$BQ)-SUMIF('2014'!$A:$A,Variation!$A16,'2014'!$BS:$BS)</f>
        <v>0</v>
      </c>
      <c r="W16" s="170">
        <f t="shared" si="3"/>
        <v>0</v>
      </c>
      <c r="X16" s="170">
        <f>SUMIF('2015'!$A:$A,Variation!$A16,'2015'!$BR:$BR)-SUMIF('2014'!$A:$A,Variation!$A16,'2014'!$BT:$BT)</f>
        <v>0</v>
      </c>
      <c r="Y16" s="170">
        <f>SUMIF('2015'!$A:$A,Variation!$A16,'2015'!$BS:$BS)-SUMIF('2014'!$A:$A,Variation!$A16,'2014'!$BU:$BU)</f>
        <v>0</v>
      </c>
      <c r="Z16" s="170">
        <f>SUMIF('2015'!$A:$A,Variation!$A16,'2015'!$BT:$BT)-SUMIF('2014'!$A:$A,Variation!$A16,'2014'!$BV:$BV)</f>
        <v>0</v>
      </c>
      <c r="AA16" s="170">
        <f>SUMIF('2015'!$A:$A,Variation!$A16,'2015'!$BU:$BU)-SUMIF('2014'!$A:$A,Variation!$A16,'2014'!$BW:$BW)</f>
        <v>0</v>
      </c>
      <c r="AB16" s="170">
        <f>SUMIF('2015'!$A:$A,Variation!$A16,'2015'!$BV:$BV)-SUMIF('2014'!$A:$A,Variation!$A16,'2014'!$BX:$BX)</f>
        <v>0</v>
      </c>
      <c r="AC16" s="170">
        <f>SUMIF('2015'!$A:$A,Variation!$A16,'2015'!$BW:$BW)-SUMIF('2014'!$A:$A,Variation!$A16,'2014'!$BY:$BY)</f>
        <v>0</v>
      </c>
      <c r="AD16" s="97">
        <f t="shared" si="4"/>
        <v>0</v>
      </c>
    </row>
    <row r="17" spans="1:30" x14ac:dyDescent="0.25">
      <c r="A17" s="7" t="s">
        <v>35</v>
      </c>
      <c r="B17" s="8"/>
      <c r="C17" s="8">
        <v>11312.3</v>
      </c>
      <c r="E17" s="9">
        <f t="shared" si="0"/>
        <v>11312.3</v>
      </c>
      <c r="G17" s="8"/>
      <c r="H17" s="8"/>
      <c r="I17" s="192" t="s">
        <v>96</v>
      </c>
      <c r="J17" s="192" t="s">
        <v>97</v>
      </c>
      <c r="L17" s="170">
        <f t="shared" si="1"/>
        <v>3959.3049999999998</v>
      </c>
      <c r="M17" s="170">
        <f>SUMIF('2015'!$A:$A,Variation!$A17,'2015'!$BJ:$BJ)-SUMIF('2014'!$A:$A,Variation!$A17,'2014'!$BK:$BK)</f>
        <v>2149.337</v>
      </c>
      <c r="N17" s="170">
        <f>SUMIF('2015'!$A:$A,Variation!$A17,'2015'!$BK:$BK)-SUMIF('2014'!$A:$A,Variation!$A17,'2014'!$BL:$BL)</f>
        <v>1809.9679999999998</v>
      </c>
      <c r="O17" s="170">
        <f t="shared" si="2"/>
        <v>1583.722</v>
      </c>
      <c r="P17" s="170">
        <f>SUMIF('2015'!$A:$A,Variation!$A17,'2015'!$BL:$BL)-SUMIF('2014'!$A:$A,Variation!$A17,'2014'!$BM:$BM)</f>
        <v>1583.722</v>
      </c>
      <c r="Q17" s="170">
        <f>-SUMIF('2014'!$A:$A,Variation!$A17,'2014'!$BN:$BN)</f>
        <v>0</v>
      </c>
      <c r="R17" s="170">
        <f>SUMIF('2015'!$A:$A,Variation!$A17,'2015'!$BM:$BM)-SUMIF('2014'!$A:$A,Variation!$A17,'2014'!$BO:$BO)</f>
        <v>2828.0749999999998</v>
      </c>
      <c r="S17" s="170">
        <f>SUMIF('2015'!$A:$A,Variation!$A17,'2015'!$BN:$BN)-SUMIF('2014'!$A:$A,Variation!$A17,'2014'!$BP:$BP)</f>
        <v>339.36899999999997</v>
      </c>
      <c r="T17" s="170">
        <f>SUMIF('2015'!$A:$A,Variation!$A17,'2015'!$BO:$BO)-SUMIF('2014'!$A:$A,Variation!$A17,'2014'!$BQ:$BQ)</f>
        <v>0</v>
      </c>
      <c r="U17" s="170">
        <f>SUMIF('2015'!$A:$A,Variation!$A17,'2015'!$BP:$BP)-SUMIF('2014'!$A:$A,Variation!$A17,'2014'!$BR:$BR)</f>
        <v>2149.337</v>
      </c>
      <c r="V17" s="170">
        <f>SUMIF('2015'!$A:$A,Variation!$A17,'2015'!$BQ:$BQ)-SUMIF('2014'!$A:$A,Variation!$A17,'2014'!$BS:$BS)</f>
        <v>0</v>
      </c>
      <c r="W17" s="170">
        <f t="shared" si="3"/>
        <v>0</v>
      </c>
      <c r="X17" s="170">
        <f>SUMIF('2015'!$A:$A,Variation!$A17,'2015'!$BR:$BR)-SUMIF('2014'!$A:$A,Variation!$A17,'2014'!$BT:$BT)</f>
        <v>0</v>
      </c>
      <c r="Y17" s="170">
        <f>SUMIF('2015'!$A:$A,Variation!$A17,'2015'!$BS:$BS)-SUMIF('2014'!$A:$A,Variation!$A17,'2014'!$BU:$BU)</f>
        <v>0</v>
      </c>
      <c r="Z17" s="170">
        <f>SUMIF('2015'!$A:$A,Variation!$A17,'2015'!$BT:$BT)-SUMIF('2014'!$A:$A,Variation!$A17,'2014'!$BV:$BV)</f>
        <v>0</v>
      </c>
      <c r="AA17" s="170">
        <f>SUMIF('2015'!$A:$A,Variation!$A17,'2015'!$BU:$BU)-SUMIF('2014'!$A:$A,Variation!$A17,'2014'!$BW:$BW)</f>
        <v>339.36899999999997</v>
      </c>
      <c r="AB17" s="170">
        <f>SUMIF('2015'!$A:$A,Variation!$A17,'2015'!$BV:$BV)-SUMIF('2014'!$A:$A,Variation!$A17,'2014'!$BX:$BX)</f>
        <v>0</v>
      </c>
      <c r="AC17" s="170">
        <f>SUMIF('2015'!$A:$A,Variation!$A17,'2015'!$BW:$BW)-SUMIF('2014'!$A:$A,Variation!$A17,'2014'!$BY:$BY)</f>
        <v>113.12299999999999</v>
      </c>
      <c r="AD17" s="97">
        <f t="shared" si="4"/>
        <v>0</v>
      </c>
    </row>
    <row r="18" spans="1:30" x14ac:dyDescent="0.25">
      <c r="A18" s="7" t="s">
        <v>21</v>
      </c>
      <c r="B18" s="8">
        <v>19748.169999999998</v>
      </c>
      <c r="C18" s="8">
        <v>9514.4399999999987</v>
      </c>
      <c r="E18" s="9">
        <f t="shared" si="0"/>
        <v>-10233.73</v>
      </c>
      <c r="G18" s="8"/>
      <c r="H18" s="8"/>
      <c r="I18" s="192"/>
      <c r="J18" s="192" t="s">
        <v>98</v>
      </c>
      <c r="L18" s="170">
        <f t="shared" si="1"/>
        <v>-12136.618</v>
      </c>
      <c r="M18" s="170">
        <f>SUMIF('2015'!$A:$A,Variation!$A18,'2015'!$BJ:$BJ)-SUMIF('2014'!$A:$A,Variation!$A18,'2014'!$BK:$BK)</f>
        <v>-17845.281999999999</v>
      </c>
      <c r="N18" s="170">
        <f>SUMIF('2015'!$A:$A,Variation!$A18,'2015'!$BK:$BK)-SUMIF('2014'!$A:$A,Variation!$A18,'2014'!$BL:$BL)</f>
        <v>5708.6639999999989</v>
      </c>
      <c r="O18" s="170">
        <f t="shared" si="2"/>
        <v>380.57759999999996</v>
      </c>
      <c r="P18" s="170">
        <f>SUMIF('2015'!$A:$A,Variation!$A18,'2015'!$BL:$BL)-SUMIF('2014'!$A:$A,Variation!$A18,'2014'!$BM:$BM)</f>
        <v>380.57759999999996</v>
      </c>
      <c r="Q18" s="170">
        <f>-SUMIF('2014'!$A:$A,Variation!$A18,'2014'!$BN:$BN)</f>
        <v>0</v>
      </c>
      <c r="R18" s="170">
        <f>SUMIF('2015'!$A:$A,Variation!$A18,'2015'!$BM:$BM)-SUMIF('2014'!$A:$A,Variation!$A18,'2014'!$BO:$BO)</f>
        <v>0</v>
      </c>
      <c r="S18" s="170">
        <f>SUMIF('2015'!$A:$A,Variation!$A18,'2015'!$BN:$BN)-SUMIF('2014'!$A:$A,Variation!$A18,'2014'!$BP:$BP)</f>
        <v>0</v>
      </c>
      <c r="T18" s="170">
        <f>SUMIF('2015'!$A:$A,Variation!$A18,'2015'!$BO:$BO)-SUMIF('2014'!$A:$A,Variation!$A18,'2014'!$BQ:$BQ)</f>
        <v>0</v>
      </c>
      <c r="U18" s="170">
        <f>SUMIF('2015'!$A:$A,Variation!$A18,'2015'!$BP:$BP)-SUMIF('2014'!$A:$A,Variation!$A18,'2014'!$BR:$BR)</f>
        <v>0</v>
      </c>
      <c r="V18" s="170">
        <f>SUMIF('2015'!$A:$A,Variation!$A18,'2015'!$BQ:$BQ)-SUMIF('2014'!$A:$A,Variation!$A18,'2014'!$BS:$BS)</f>
        <v>0</v>
      </c>
      <c r="W18" s="170">
        <f t="shared" si="3"/>
        <v>0</v>
      </c>
      <c r="X18" s="170">
        <f>SUMIF('2015'!$A:$A,Variation!$A18,'2015'!$BR:$BR)-SUMIF('2014'!$A:$A,Variation!$A18,'2014'!$BT:$BT)</f>
        <v>0</v>
      </c>
      <c r="Y18" s="170">
        <f>SUMIF('2015'!$A:$A,Variation!$A18,'2015'!$BS:$BS)-SUMIF('2014'!$A:$A,Variation!$A18,'2014'!$BU:$BU)</f>
        <v>0</v>
      </c>
      <c r="Z18" s="170">
        <f>SUMIF('2015'!$A:$A,Variation!$A18,'2015'!$BT:$BT)-SUMIF('2014'!$A:$A,Variation!$A18,'2014'!$BV:$BV)</f>
        <v>0</v>
      </c>
      <c r="AA18" s="170">
        <f>SUMIF('2015'!$A:$A,Variation!$A18,'2015'!$BU:$BU)-SUMIF('2014'!$A:$A,Variation!$A18,'2014'!$BW:$BW)</f>
        <v>1522.3103999999998</v>
      </c>
      <c r="AB18" s="170">
        <f>SUMIF('2015'!$A:$A,Variation!$A18,'2015'!$BV:$BV)-SUMIF('2014'!$A:$A,Variation!$A18,'2014'!$BX:$BX)</f>
        <v>0</v>
      </c>
      <c r="AC18" s="170">
        <f>SUMIF('2015'!$A:$A,Variation!$A18,'2015'!$BW:$BW)-SUMIF('2014'!$A:$A,Variation!$A18,'2014'!$BY:$BY)</f>
        <v>0</v>
      </c>
      <c r="AD18" s="97">
        <f t="shared" si="4"/>
        <v>0</v>
      </c>
    </row>
    <row r="19" spans="1:30" x14ac:dyDescent="0.25">
      <c r="A19" s="7" t="s">
        <v>32</v>
      </c>
      <c r="B19" s="8"/>
      <c r="C19" s="8">
        <v>4646.74</v>
      </c>
      <c r="E19" s="9">
        <f t="shared" si="0"/>
        <v>4646.74</v>
      </c>
      <c r="G19" s="8"/>
      <c r="H19" s="8"/>
      <c r="I19" s="192">
        <v>42248</v>
      </c>
      <c r="J19" s="192"/>
      <c r="L19" s="170">
        <f t="shared" si="1"/>
        <v>604.07619999999997</v>
      </c>
      <c r="M19" s="170">
        <f>SUMIF('2015'!$A:$A,Variation!$A19,'2015'!$BJ:$BJ)-SUMIF('2014'!$A:$A,Variation!$A19,'2014'!$BK:$BK)</f>
        <v>371.73919999999998</v>
      </c>
      <c r="N19" s="170">
        <f>SUMIF('2015'!$A:$A,Variation!$A19,'2015'!$BK:$BK)-SUMIF('2014'!$A:$A,Variation!$A19,'2014'!$BL:$BL)</f>
        <v>232.33699999999999</v>
      </c>
      <c r="O19" s="170">
        <f t="shared" si="2"/>
        <v>92.934799999999996</v>
      </c>
      <c r="P19" s="170">
        <f>SUMIF('2015'!$A:$A,Variation!$A19,'2015'!$BL:$BL)-SUMIF('2014'!$A:$A,Variation!$A19,'2014'!$BM:$BM)</f>
        <v>92.934799999999996</v>
      </c>
      <c r="Q19" s="170">
        <f>-SUMIF('2014'!$A:$A,Variation!$A19,'2014'!$BN:$BN)</f>
        <v>0</v>
      </c>
      <c r="R19" s="170">
        <f>SUMIF('2015'!$A:$A,Variation!$A19,'2015'!$BM:$BM)-SUMIF('2014'!$A:$A,Variation!$A19,'2014'!$BO:$BO)</f>
        <v>2555.7069999999999</v>
      </c>
      <c r="S19" s="170">
        <f>SUMIF('2015'!$A:$A,Variation!$A19,'2015'!$BN:$BN)-SUMIF('2014'!$A:$A,Variation!$A19,'2014'!$BP:$BP)</f>
        <v>1208.1523999999999</v>
      </c>
      <c r="T19" s="170">
        <f>SUMIF('2015'!$A:$A,Variation!$A19,'2015'!$BO:$BO)-SUMIF('2014'!$A:$A,Variation!$A19,'2014'!$BQ:$BQ)</f>
        <v>0</v>
      </c>
      <c r="U19" s="170">
        <f>SUMIF('2015'!$A:$A,Variation!$A19,'2015'!$BP:$BP)-SUMIF('2014'!$A:$A,Variation!$A19,'2014'!$BR:$BR)</f>
        <v>185.86959999999999</v>
      </c>
      <c r="V19" s="170">
        <f>SUMIF('2015'!$A:$A,Variation!$A19,'2015'!$BQ:$BQ)-SUMIF('2014'!$A:$A,Variation!$A19,'2014'!$BS:$BS)</f>
        <v>0</v>
      </c>
      <c r="W19" s="170">
        <f t="shared" si="3"/>
        <v>0</v>
      </c>
      <c r="X19" s="170">
        <f>SUMIF('2015'!$A:$A,Variation!$A19,'2015'!$BR:$BR)-SUMIF('2014'!$A:$A,Variation!$A19,'2014'!$BT:$BT)</f>
        <v>0</v>
      </c>
      <c r="Y19" s="170">
        <f>SUMIF('2015'!$A:$A,Variation!$A19,'2015'!$BS:$BS)-SUMIF('2014'!$A:$A,Variation!$A19,'2014'!$BU:$BU)</f>
        <v>0</v>
      </c>
      <c r="Z19" s="170">
        <f>SUMIF('2015'!$A:$A,Variation!$A19,'2015'!$BT:$BT)-SUMIF('2014'!$A:$A,Variation!$A19,'2014'!$BV:$BV)</f>
        <v>0</v>
      </c>
      <c r="AA19" s="170">
        <f>SUMIF('2015'!$A:$A,Variation!$A19,'2015'!$BU:$BU)-SUMIF('2014'!$A:$A,Variation!$A19,'2014'!$BW:$BW)</f>
        <v>0</v>
      </c>
      <c r="AB19" s="170">
        <f>SUMIF('2015'!$A:$A,Variation!$A19,'2015'!$BV:$BV)-SUMIF('2014'!$A:$A,Variation!$A19,'2014'!$BX:$BX)</f>
        <v>0</v>
      </c>
      <c r="AC19" s="170">
        <f>SUMIF('2015'!$A:$A,Variation!$A19,'2015'!$BW:$BW)-SUMIF('2014'!$A:$A,Variation!$A19,'2014'!$BY:$BY)</f>
        <v>0</v>
      </c>
      <c r="AD19" s="97">
        <f t="shared" si="4"/>
        <v>0</v>
      </c>
    </row>
    <row r="20" spans="1:30" x14ac:dyDescent="0.25">
      <c r="A20" s="7" t="s">
        <v>33</v>
      </c>
      <c r="B20" s="8"/>
      <c r="C20" s="8">
        <v>808.39</v>
      </c>
      <c r="E20" s="9">
        <f t="shared" si="0"/>
        <v>808.39</v>
      </c>
      <c r="G20" s="8"/>
      <c r="H20" s="8"/>
      <c r="I20" s="192">
        <v>42248</v>
      </c>
      <c r="J20" s="192"/>
      <c r="L20" s="170">
        <f t="shared" si="1"/>
        <v>16.1678</v>
      </c>
      <c r="M20" s="170">
        <f>SUMIF('2015'!$A:$A,Variation!$A20,'2015'!$BJ:$BJ)-SUMIF('2014'!$A:$A,Variation!$A20,'2014'!$BK:$BK)</f>
        <v>8.0838999999999999</v>
      </c>
      <c r="N20" s="170">
        <f>SUMIF('2015'!$A:$A,Variation!$A20,'2015'!$BK:$BK)-SUMIF('2014'!$A:$A,Variation!$A20,'2014'!$BL:$BL)</f>
        <v>8.0838999999999999</v>
      </c>
      <c r="O20" s="170">
        <f t="shared" si="2"/>
        <v>8.0838999999999999</v>
      </c>
      <c r="P20" s="170">
        <f>SUMIF('2015'!$A:$A,Variation!$A20,'2015'!$BL:$BL)-SUMIF('2014'!$A:$A,Variation!$A20,'2014'!$BM:$BM)</f>
        <v>8.0838999999999999</v>
      </c>
      <c r="Q20" s="170">
        <f>-SUMIF('2014'!$A:$A,Variation!$A20,'2014'!$BN:$BN)</f>
        <v>0</v>
      </c>
      <c r="R20" s="170">
        <f>SUMIF('2015'!$A:$A,Variation!$A20,'2015'!$BM:$BM)-SUMIF('2014'!$A:$A,Variation!$A20,'2014'!$BO:$BO)</f>
        <v>606.29250000000002</v>
      </c>
      <c r="S20" s="170">
        <f>SUMIF('2015'!$A:$A,Variation!$A20,'2015'!$BN:$BN)-SUMIF('2014'!$A:$A,Variation!$A20,'2014'!$BP:$BP)</f>
        <v>8.0838999999999999</v>
      </c>
      <c r="T20" s="170">
        <f>SUMIF('2015'!$A:$A,Variation!$A20,'2015'!$BO:$BO)-SUMIF('2014'!$A:$A,Variation!$A20,'2014'!$BQ:$BQ)</f>
        <v>0</v>
      </c>
      <c r="U20" s="170">
        <f>SUMIF('2015'!$A:$A,Variation!$A20,'2015'!$BP:$BP)-SUMIF('2014'!$A:$A,Variation!$A20,'2014'!$BR:$BR)</f>
        <v>169.7619</v>
      </c>
      <c r="V20" s="170">
        <f>SUMIF('2015'!$A:$A,Variation!$A20,'2015'!$BQ:$BQ)-SUMIF('2014'!$A:$A,Variation!$A20,'2014'!$BS:$BS)</f>
        <v>0</v>
      </c>
      <c r="W20" s="170">
        <f t="shared" si="3"/>
        <v>0</v>
      </c>
      <c r="X20" s="170">
        <f>SUMIF('2015'!$A:$A,Variation!$A20,'2015'!$BR:$BR)-SUMIF('2014'!$A:$A,Variation!$A20,'2014'!$BT:$BT)</f>
        <v>0</v>
      </c>
      <c r="Y20" s="170">
        <f>SUMIF('2015'!$A:$A,Variation!$A20,'2015'!$BS:$BS)-SUMIF('2014'!$A:$A,Variation!$A20,'2014'!$BU:$BU)</f>
        <v>0</v>
      </c>
      <c r="Z20" s="170">
        <f>SUMIF('2015'!$A:$A,Variation!$A20,'2015'!$BT:$BT)-SUMIF('2014'!$A:$A,Variation!$A20,'2014'!$BV:$BV)</f>
        <v>0</v>
      </c>
      <c r="AA20" s="170">
        <f>SUMIF('2015'!$A:$A,Variation!$A20,'2015'!$BU:$BU)-SUMIF('2014'!$A:$A,Variation!$A20,'2014'!$BW:$BW)</f>
        <v>0</v>
      </c>
      <c r="AB20" s="170">
        <f>SUMIF('2015'!$A:$A,Variation!$A20,'2015'!$BV:$BV)-SUMIF('2014'!$A:$A,Variation!$A20,'2014'!$BX:$BX)</f>
        <v>0</v>
      </c>
      <c r="AC20" s="170">
        <f>SUMIF('2015'!$A:$A,Variation!$A20,'2015'!$BW:$BW)-SUMIF('2014'!$A:$A,Variation!$A20,'2014'!$BY:$BY)</f>
        <v>0</v>
      </c>
      <c r="AD20" s="97">
        <f t="shared" si="4"/>
        <v>0</v>
      </c>
    </row>
    <row r="21" spans="1:30" x14ac:dyDescent="0.25">
      <c r="A21" s="7" t="s">
        <v>17</v>
      </c>
      <c r="B21" s="8">
        <v>447.18</v>
      </c>
      <c r="C21" s="8">
        <v>607.48</v>
      </c>
      <c r="E21" s="9">
        <f t="shared" si="0"/>
        <v>160.30000000000001</v>
      </c>
      <c r="G21" s="8"/>
      <c r="H21" s="8"/>
      <c r="I21" s="192">
        <v>41976</v>
      </c>
      <c r="J21" s="192"/>
      <c r="L21" s="170">
        <f t="shared" si="1"/>
        <v>160.30000000000001</v>
      </c>
      <c r="M21" s="170">
        <f>SUMIF('2015'!$A:$A,Variation!$A21,'2015'!$BJ:$BJ)-SUMIF('2014'!$A:$A,Variation!$A21,'2014'!$BK:$BK)</f>
        <v>0</v>
      </c>
      <c r="N21" s="170">
        <f>SUMIF('2015'!$A:$A,Variation!$A21,'2015'!$BK:$BK)-SUMIF('2014'!$A:$A,Variation!$A21,'2014'!$BL:$BL)</f>
        <v>160.30000000000001</v>
      </c>
      <c r="O21" s="170">
        <f t="shared" si="2"/>
        <v>0</v>
      </c>
      <c r="P21" s="170">
        <f>SUMIF('2015'!$A:$A,Variation!$A21,'2015'!$BL:$BL)-SUMIF('2014'!$A:$A,Variation!$A21,'2014'!$BM:$BM)</f>
        <v>0</v>
      </c>
      <c r="Q21" s="170">
        <f>-SUMIF('2014'!$A:$A,Variation!$A21,'2014'!$BN:$BN)</f>
        <v>0</v>
      </c>
      <c r="R21" s="170">
        <f>SUMIF('2015'!$A:$A,Variation!$A21,'2015'!$BM:$BM)-SUMIF('2014'!$A:$A,Variation!$A21,'2014'!$BO:$BO)</f>
        <v>0</v>
      </c>
      <c r="S21" s="170">
        <f>SUMIF('2015'!$A:$A,Variation!$A21,'2015'!$BN:$BN)-SUMIF('2014'!$A:$A,Variation!$A21,'2014'!$BP:$BP)</f>
        <v>0</v>
      </c>
      <c r="T21" s="170">
        <f>SUMIF('2015'!$A:$A,Variation!$A21,'2015'!$BO:$BO)-SUMIF('2014'!$A:$A,Variation!$A21,'2014'!$BQ:$BQ)</f>
        <v>0</v>
      </c>
      <c r="U21" s="170">
        <f>SUMIF('2015'!$A:$A,Variation!$A21,'2015'!$BP:$BP)-SUMIF('2014'!$A:$A,Variation!$A21,'2014'!$BR:$BR)</f>
        <v>0</v>
      </c>
      <c r="V21" s="170">
        <f>SUMIF('2015'!$A:$A,Variation!$A21,'2015'!$BQ:$BQ)-SUMIF('2014'!$A:$A,Variation!$A21,'2014'!$BS:$BS)</f>
        <v>0</v>
      </c>
      <c r="W21" s="170">
        <f t="shared" si="3"/>
        <v>0</v>
      </c>
      <c r="X21" s="170">
        <f>SUMIF('2015'!$A:$A,Variation!$A21,'2015'!$BR:$BR)-SUMIF('2014'!$A:$A,Variation!$A21,'2014'!$BT:$BT)</f>
        <v>0</v>
      </c>
      <c r="Y21" s="170">
        <f>SUMIF('2015'!$A:$A,Variation!$A21,'2015'!$BS:$BS)-SUMIF('2014'!$A:$A,Variation!$A21,'2014'!$BU:$BU)</f>
        <v>0</v>
      </c>
      <c r="Z21" s="170">
        <f>SUMIF('2015'!$A:$A,Variation!$A21,'2015'!$BT:$BT)-SUMIF('2014'!$A:$A,Variation!$A21,'2014'!$BV:$BV)</f>
        <v>0</v>
      </c>
      <c r="AA21" s="170">
        <f>SUMIF('2015'!$A:$A,Variation!$A21,'2015'!$BU:$BU)-SUMIF('2014'!$A:$A,Variation!$A21,'2014'!$BW:$BW)</f>
        <v>0</v>
      </c>
      <c r="AB21" s="170">
        <f>SUMIF('2015'!$A:$A,Variation!$A21,'2015'!$BV:$BV)-SUMIF('2014'!$A:$A,Variation!$A21,'2014'!$BX:$BX)</f>
        <v>0</v>
      </c>
      <c r="AC21" s="170">
        <f>SUMIF('2015'!$A:$A,Variation!$A21,'2015'!$BW:$BW)-SUMIF('2014'!$A:$A,Variation!$A21,'2014'!$BY:$BY)</f>
        <v>0</v>
      </c>
      <c r="AD21" s="97">
        <f t="shared" si="4"/>
        <v>0</v>
      </c>
    </row>
    <row r="22" spans="1:30" x14ac:dyDescent="0.25">
      <c r="A22" s="7" t="s">
        <v>34</v>
      </c>
      <c r="B22" s="8"/>
      <c r="C22" s="8">
        <v>552.76</v>
      </c>
      <c r="E22" s="9">
        <f t="shared" si="0"/>
        <v>552.76</v>
      </c>
      <c r="G22" s="8"/>
      <c r="H22" s="8"/>
      <c r="I22" s="192">
        <v>42347</v>
      </c>
      <c r="J22" s="192"/>
      <c r="L22" s="170">
        <f t="shared" si="1"/>
        <v>552.76</v>
      </c>
      <c r="M22" s="170">
        <f>SUMIF('2015'!$A:$A,Variation!$A22,'2015'!$BJ:$BJ)-SUMIF('2014'!$A:$A,Variation!$A22,'2014'!$BK:$BK)</f>
        <v>0</v>
      </c>
      <c r="N22" s="170">
        <f>SUMIF('2015'!$A:$A,Variation!$A22,'2015'!$BK:$BK)-SUMIF('2014'!$A:$A,Variation!$A22,'2014'!$BL:$BL)</f>
        <v>552.76</v>
      </c>
      <c r="O22" s="170">
        <f t="shared" si="2"/>
        <v>0</v>
      </c>
      <c r="P22" s="170">
        <f>SUMIF('2015'!$A:$A,Variation!$A22,'2015'!$BL:$BL)-SUMIF('2014'!$A:$A,Variation!$A22,'2014'!$BM:$BM)</f>
        <v>0</v>
      </c>
      <c r="Q22" s="170">
        <f>-SUMIF('2014'!$A:$A,Variation!$A22,'2014'!$BN:$BN)</f>
        <v>0</v>
      </c>
      <c r="R22" s="170">
        <f>SUMIF('2015'!$A:$A,Variation!$A22,'2015'!$BM:$BM)-SUMIF('2014'!$A:$A,Variation!$A22,'2014'!$BO:$BO)</f>
        <v>0</v>
      </c>
      <c r="S22" s="170">
        <f>SUMIF('2015'!$A:$A,Variation!$A22,'2015'!$BN:$BN)-SUMIF('2014'!$A:$A,Variation!$A22,'2014'!$BP:$BP)</f>
        <v>0</v>
      </c>
      <c r="T22" s="170">
        <f>SUMIF('2015'!$A:$A,Variation!$A22,'2015'!$BO:$BO)-SUMIF('2014'!$A:$A,Variation!$A22,'2014'!$BQ:$BQ)</f>
        <v>0</v>
      </c>
      <c r="U22" s="170">
        <f>SUMIF('2015'!$A:$A,Variation!$A22,'2015'!$BP:$BP)-SUMIF('2014'!$A:$A,Variation!$A22,'2014'!$BR:$BR)</f>
        <v>0</v>
      </c>
      <c r="V22" s="170">
        <f>SUMIF('2015'!$A:$A,Variation!$A22,'2015'!$BQ:$BQ)-SUMIF('2014'!$A:$A,Variation!$A22,'2014'!$BS:$BS)</f>
        <v>0</v>
      </c>
      <c r="W22" s="170">
        <f t="shared" si="3"/>
        <v>0</v>
      </c>
      <c r="X22" s="170">
        <f>SUMIF('2015'!$A:$A,Variation!$A22,'2015'!$BR:$BR)-SUMIF('2014'!$A:$A,Variation!$A22,'2014'!$BT:$BT)</f>
        <v>0</v>
      </c>
      <c r="Y22" s="170">
        <f>SUMIF('2015'!$A:$A,Variation!$A22,'2015'!$BS:$BS)-SUMIF('2014'!$A:$A,Variation!$A22,'2014'!$BU:$BU)</f>
        <v>0</v>
      </c>
      <c r="Z22" s="170">
        <f>SUMIF('2015'!$A:$A,Variation!$A22,'2015'!$BT:$BT)-SUMIF('2014'!$A:$A,Variation!$A22,'2014'!$BV:$BV)</f>
        <v>0</v>
      </c>
      <c r="AA22" s="170">
        <f>SUMIF('2015'!$A:$A,Variation!$A22,'2015'!$BU:$BU)-SUMIF('2014'!$A:$A,Variation!$A22,'2014'!$BW:$BW)</f>
        <v>0</v>
      </c>
      <c r="AB22" s="170">
        <f>SUMIF('2015'!$A:$A,Variation!$A22,'2015'!$BV:$BV)-SUMIF('2014'!$A:$A,Variation!$A22,'2014'!$BX:$BX)</f>
        <v>0</v>
      </c>
      <c r="AC22" s="170">
        <f>SUMIF('2015'!$A:$A,Variation!$A22,'2015'!$BW:$BW)-SUMIF('2014'!$A:$A,Variation!$A22,'2014'!$BY:$BY)</f>
        <v>0</v>
      </c>
      <c r="AD22" s="97">
        <f t="shared" si="4"/>
        <v>0</v>
      </c>
    </row>
    <row r="23" spans="1:30" x14ac:dyDescent="0.25">
      <c r="A23" s="7" t="s">
        <v>2</v>
      </c>
      <c r="B23" s="8">
        <v>14550.67</v>
      </c>
      <c r="C23" s="8">
        <v>0</v>
      </c>
      <c r="E23" s="9">
        <f t="shared" si="0"/>
        <v>-14550.67</v>
      </c>
      <c r="G23" s="8"/>
      <c r="H23" s="8"/>
      <c r="I23" s="192">
        <v>38322</v>
      </c>
      <c r="J23" s="192"/>
      <c r="L23" s="170">
        <f t="shared" si="1"/>
        <v>-4074.1875999999997</v>
      </c>
      <c r="M23" s="170">
        <f>SUMIF('2015'!$A:$A,Variation!$A23,'2015'!$BJ:$BJ)-SUMIF('2014'!$A:$A,Variation!$A23,'2014'!$BK:$BK)</f>
        <v>-1455.067</v>
      </c>
      <c r="N23" s="170">
        <f>SUMIF('2015'!$A:$A,Variation!$A23,'2015'!$BK:$BK)-SUMIF('2014'!$A:$A,Variation!$A23,'2014'!$BL:$BL)</f>
        <v>-2619.1205999999997</v>
      </c>
      <c r="O23" s="170">
        <f t="shared" si="2"/>
        <v>-727.5335</v>
      </c>
      <c r="P23" s="170">
        <f>SUMIF('2015'!$A:$A,Variation!$A23,'2015'!$BL:$BL)-SUMIF('2014'!$A:$A,Variation!$A23,'2014'!$BM:$BM)</f>
        <v>0</v>
      </c>
      <c r="Q23" s="170">
        <f>-SUMIF('2014'!$A:$A,Variation!$A23,'2014'!$BN:$BN)</f>
        <v>-727.5335</v>
      </c>
      <c r="R23" s="170">
        <f>SUMIF('2015'!$A:$A,Variation!$A23,'2015'!$BM:$BM)-SUMIF('2014'!$A:$A,Variation!$A23,'2014'!$BO:$BO)</f>
        <v>0</v>
      </c>
      <c r="S23" s="170">
        <f>SUMIF('2015'!$A:$A,Variation!$A23,'2015'!$BN:$BN)-SUMIF('2014'!$A:$A,Variation!$A23,'2014'!$BP:$BP)</f>
        <v>0</v>
      </c>
      <c r="T23" s="170">
        <f>SUMIF('2015'!$A:$A,Variation!$A23,'2015'!$BO:$BO)-SUMIF('2014'!$A:$A,Variation!$A23,'2014'!$BQ:$BQ)</f>
        <v>0</v>
      </c>
      <c r="U23" s="170">
        <f>SUMIF('2015'!$A:$A,Variation!$A23,'2015'!$BP:$BP)-SUMIF('2014'!$A:$A,Variation!$A23,'2014'!$BR:$BR)</f>
        <v>0</v>
      </c>
      <c r="V23" s="170">
        <f>SUMIF('2015'!$A:$A,Variation!$A23,'2015'!$BQ:$BQ)-SUMIF('2014'!$A:$A,Variation!$A23,'2014'!$BS:$BS)</f>
        <v>0</v>
      </c>
      <c r="W23" s="170">
        <f t="shared" si="3"/>
        <v>0</v>
      </c>
      <c r="X23" s="170">
        <f>SUMIF('2015'!$A:$A,Variation!$A23,'2015'!$BR:$BR)-SUMIF('2014'!$A:$A,Variation!$A23,'2014'!$BT:$BT)</f>
        <v>0</v>
      </c>
      <c r="Y23" s="170">
        <f>SUMIF('2015'!$A:$A,Variation!$A23,'2015'!$BS:$BS)-SUMIF('2014'!$A:$A,Variation!$A23,'2014'!$BU:$BU)</f>
        <v>0</v>
      </c>
      <c r="Z23" s="170">
        <f>SUMIF('2015'!$A:$A,Variation!$A23,'2015'!$BT:$BT)-SUMIF('2014'!$A:$A,Variation!$A23,'2014'!$BV:$BV)</f>
        <v>-9748.9489000000012</v>
      </c>
      <c r="AA23" s="170">
        <f>SUMIF('2015'!$A:$A,Variation!$A23,'2015'!$BU:$BU)-SUMIF('2014'!$A:$A,Variation!$A23,'2014'!$BW:$BW)</f>
        <v>0</v>
      </c>
      <c r="AB23" s="170">
        <f>SUMIF('2015'!$A:$A,Variation!$A23,'2015'!$BV:$BV)-SUMIF('2014'!$A:$A,Variation!$A23,'2014'!$BX:$BX)</f>
        <v>0</v>
      </c>
      <c r="AC23" s="170">
        <f>SUMIF('2015'!$A:$A,Variation!$A23,'2015'!$BW:$BW)-SUMIF('2014'!$A:$A,Variation!$A23,'2014'!$BY:$BY)</f>
        <v>0</v>
      </c>
      <c r="AD23" s="97">
        <f t="shared" si="4"/>
        <v>0</v>
      </c>
    </row>
    <row r="24" spans="1:30" x14ac:dyDescent="0.25">
      <c r="A24" s="7" t="s">
        <v>5</v>
      </c>
      <c r="B24" s="8">
        <v>1532.76</v>
      </c>
      <c r="C24" s="8">
        <v>0</v>
      </c>
      <c r="E24" s="9">
        <f t="shared" si="0"/>
        <v>-1532.76</v>
      </c>
      <c r="G24" s="8"/>
      <c r="H24" s="8"/>
      <c r="I24" s="192"/>
      <c r="J24" s="192">
        <v>41657</v>
      </c>
      <c r="L24" s="170">
        <f t="shared" si="1"/>
        <v>0</v>
      </c>
      <c r="M24" s="170">
        <f>SUMIF('2015'!$A:$A,Variation!$A24,'2015'!$BJ:$BJ)-SUMIF('2014'!$A:$A,Variation!$A24,'2014'!$BK:$BK)</f>
        <v>0</v>
      </c>
      <c r="N24" s="170">
        <f>SUMIF('2015'!$A:$A,Variation!$A24,'2015'!$BK:$BK)-SUMIF('2014'!$A:$A,Variation!$A24,'2014'!$BL:$BL)</f>
        <v>0</v>
      </c>
      <c r="O24" s="170">
        <f t="shared" si="2"/>
        <v>0</v>
      </c>
      <c r="P24" s="170">
        <f>SUMIF('2015'!$A:$A,Variation!$A24,'2015'!$BL:$BL)-SUMIF('2014'!$A:$A,Variation!$A24,'2014'!$BM:$BM)</f>
        <v>0</v>
      </c>
      <c r="Q24" s="170">
        <f>-SUMIF('2014'!$A:$A,Variation!$A24,'2014'!$BN:$BN)</f>
        <v>0</v>
      </c>
      <c r="R24" s="170">
        <f>SUMIF('2015'!$A:$A,Variation!$A24,'2015'!$BM:$BM)-SUMIF('2014'!$A:$A,Variation!$A24,'2014'!$BO:$BO)</f>
        <v>0</v>
      </c>
      <c r="S24" s="170">
        <f>SUMIF('2015'!$A:$A,Variation!$A24,'2015'!$BN:$BN)-SUMIF('2014'!$A:$A,Variation!$A24,'2014'!$BP:$BP)</f>
        <v>0</v>
      </c>
      <c r="T24" s="170">
        <f>SUMIF('2015'!$A:$A,Variation!$A24,'2015'!$BO:$BO)-SUMIF('2014'!$A:$A,Variation!$A24,'2014'!$BQ:$BQ)</f>
        <v>0</v>
      </c>
      <c r="U24" s="170">
        <f>SUMIF('2015'!$A:$A,Variation!$A24,'2015'!$BP:$BP)-SUMIF('2014'!$A:$A,Variation!$A24,'2014'!$BR:$BR)</f>
        <v>-459.82799999999997</v>
      </c>
      <c r="V24" s="170">
        <f>SUMIF('2015'!$A:$A,Variation!$A24,'2015'!$BQ:$BQ)-SUMIF('2014'!$A:$A,Variation!$A24,'2014'!$BS:$BS)</f>
        <v>0</v>
      </c>
      <c r="W24" s="170">
        <f t="shared" si="3"/>
        <v>-919.65599999999995</v>
      </c>
      <c r="X24" s="170">
        <f>SUMIF('2015'!$A:$A,Variation!$A24,'2015'!$BR:$BR)-SUMIF('2014'!$A:$A,Variation!$A24,'2014'!$BT:$BT)</f>
        <v>0</v>
      </c>
      <c r="Y24" s="170">
        <f>SUMIF('2015'!$A:$A,Variation!$A24,'2015'!$BS:$BS)-SUMIF('2014'!$A:$A,Variation!$A24,'2014'!$BU:$BU)</f>
        <v>-919.65599999999995</v>
      </c>
      <c r="Z24" s="170">
        <f>SUMIF('2015'!$A:$A,Variation!$A24,'2015'!$BT:$BT)-SUMIF('2014'!$A:$A,Variation!$A24,'2014'!$BV:$BV)</f>
        <v>-45.982799999999997</v>
      </c>
      <c r="AA24" s="170">
        <f>SUMIF('2015'!$A:$A,Variation!$A24,'2015'!$BU:$BU)-SUMIF('2014'!$A:$A,Variation!$A24,'2014'!$BW:$BW)</f>
        <v>0</v>
      </c>
      <c r="AB24" s="170">
        <f>SUMIF('2015'!$A:$A,Variation!$A24,'2015'!$BV:$BV)-SUMIF('2014'!$A:$A,Variation!$A24,'2014'!$BX:$BX)</f>
        <v>0</v>
      </c>
      <c r="AC24" s="170">
        <f>SUMIF('2015'!$A:$A,Variation!$A24,'2015'!$BW:$BW)-SUMIF('2014'!$A:$A,Variation!$A24,'2014'!$BY:$BY)</f>
        <v>-107.29320000000001</v>
      </c>
      <c r="AD24" s="97">
        <f t="shared" si="4"/>
        <v>0</v>
      </c>
    </row>
    <row r="25" spans="1:30" x14ac:dyDescent="0.25">
      <c r="A25" s="7" t="s">
        <v>13</v>
      </c>
      <c r="B25" s="8">
        <v>7472.9</v>
      </c>
      <c r="C25" s="8">
        <v>0</v>
      </c>
      <c r="E25" s="9">
        <f t="shared" si="0"/>
        <v>-7472.9</v>
      </c>
      <c r="G25" s="8"/>
      <c r="H25" s="8"/>
      <c r="I25" s="192"/>
      <c r="J25" s="192">
        <v>41728</v>
      </c>
      <c r="L25" s="170">
        <f t="shared" si="1"/>
        <v>0</v>
      </c>
      <c r="M25" s="170">
        <f>SUMIF('2015'!$A:$A,Variation!$A25,'2015'!$BJ:$BJ)-SUMIF('2014'!$A:$A,Variation!$A25,'2014'!$BK:$BK)</f>
        <v>0</v>
      </c>
      <c r="N25" s="170">
        <f>SUMIF('2015'!$A:$A,Variation!$A25,'2015'!$BK:$BK)-SUMIF('2014'!$A:$A,Variation!$A25,'2014'!$BL:$BL)</f>
        <v>0</v>
      </c>
      <c r="O25" s="170">
        <f t="shared" si="2"/>
        <v>0</v>
      </c>
      <c r="P25" s="170">
        <f>SUMIF('2015'!$A:$A,Variation!$A25,'2015'!$BL:$BL)-SUMIF('2014'!$A:$A,Variation!$A25,'2014'!$BM:$BM)</f>
        <v>0</v>
      </c>
      <c r="Q25" s="170">
        <f>-SUMIF('2014'!$A:$A,Variation!$A25,'2014'!$BN:$BN)</f>
        <v>0</v>
      </c>
      <c r="R25" s="170">
        <f>SUMIF('2015'!$A:$A,Variation!$A25,'2015'!$BM:$BM)-SUMIF('2014'!$A:$A,Variation!$A25,'2014'!$BO:$BO)</f>
        <v>0</v>
      </c>
      <c r="S25" s="170">
        <f>SUMIF('2015'!$A:$A,Variation!$A25,'2015'!$BN:$BN)-SUMIF('2014'!$A:$A,Variation!$A25,'2014'!$BP:$BP)</f>
        <v>0</v>
      </c>
      <c r="T25" s="170">
        <f>SUMIF('2015'!$A:$A,Variation!$A25,'2015'!$BO:$BO)-SUMIF('2014'!$A:$A,Variation!$A25,'2014'!$BQ:$BQ)</f>
        <v>0</v>
      </c>
      <c r="U25" s="170">
        <f>SUMIF('2015'!$A:$A,Variation!$A25,'2015'!$BP:$BP)-SUMIF('2014'!$A:$A,Variation!$A25,'2014'!$BR:$BR)</f>
        <v>0</v>
      </c>
      <c r="V25" s="170">
        <f>SUMIF('2015'!$A:$A,Variation!$A25,'2015'!$BQ:$BQ)-SUMIF('2014'!$A:$A,Variation!$A25,'2014'!$BS:$BS)</f>
        <v>0</v>
      </c>
      <c r="W25" s="170">
        <f t="shared" si="3"/>
        <v>-1419.8509999999999</v>
      </c>
      <c r="X25" s="170">
        <f>SUMIF('2015'!$A:$A,Variation!$A25,'2015'!$BR:$BR)-SUMIF('2014'!$A:$A,Variation!$A25,'2014'!$BT:$BT)</f>
        <v>0</v>
      </c>
      <c r="Y25" s="170">
        <f>SUMIF('2015'!$A:$A,Variation!$A25,'2015'!$BS:$BS)-SUMIF('2014'!$A:$A,Variation!$A25,'2014'!$BU:$BU)</f>
        <v>-1419.8509999999999</v>
      </c>
      <c r="Z25" s="170">
        <f>SUMIF('2015'!$A:$A,Variation!$A25,'2015'!$BT:$BT)-SUMIF('2014'!$A:$A,Variation!$A25,'2014'!$BV:$BV)</f>
        <v>-6053.049</v>
      </c>
      <c r="AA25" s="170">
        <f>SUMIF('2015'!$A:$A,Variation!$A25,'2015'!$BU:$BU)-SUMIF('2014'!$A:$A,Variation!$A25,'2014'!$BW:$BW)</f>
        <v>0</v>
      </c>
      <c r="AB25" s="170">
        <f>SUMIF('2015'!$A:$A,Variation!$A25,'2015'!$BV:$BV)-SUMIF('2014'!$A:$A,Variation!$A25,'2014'!$BX:$BX)</f>
        <v>0</v>
      </c>
      <c r="AC25" s="170">
        <f>SUMIF('2015'!$A:$A,Variation!$A25,'2015'!$BW:$BW)-SUMIF('2014'!$A:$A,Variation!$A25,'2014'!$BY:$BY)</f>
        <v>0</v>
      </c>
      <c r="AD25" s="97">
        <f t="shared" si="4"/>
        <v>0</v>
      </c>
    </row>
    <row r="26" spans="1:30" x14ac:dyDescent="0.25">
      <c r="A26" s="10" t="s">
        <v>16</v>
      </c>
      <c r="B26" s="11">
        <v>3710.37</v>
      </c>
      <c r="C26" s="11">
        <v>0</v>
      </c>
      <c r="E26" s="12">
        <f t="shared" si="0"/>
        <v>-3710.37</v>
      </c>
      <c r="G26" s="11"/>
      <c r="H26" s="11"/>
      <c r="I26" s="193">
        <v>41890</v>
      </c>
      <c r="J26" s="193">
        <v>41943</v>
      </c>
      <c r="L26" s="171">
        <f t="shared" si="1"/>
        <v>-1706.7701999999999</v>
      </c>
      <c r="M26" s="171">
        <f>SUMIF('2015'!$A:$A,Variation!$A26,'2015'!$BJ:$BJ)-SUMIF('2014'!$A:$A,Variation!$A26,'2014'!$BK:$BK)</f>
        <v>-667.86659999999995</v>
      </c>
      <c r="N26" s="171">
        <f>SUMIF('2015'!$A:$A,Variation!$A26,'2015'!$BK:$BK)-SUMIF('2014'!$A:$A,Variation!$A26,'2014'!$BL:$BL)</f>
        <v>-1038.9036000000001</v>
      </c>
      <c r="O26" s="171">
        <f t="shared" si="2"/>
        <v>-37.103699999999996</v>
      </c>
      <c r="P26" s="171">
        <f>SUMIF('2015'!$A:$A,Variation!$A26,'2015'!$BL:$BL)-SUMIF('2014'!$A:$A,Variation!$A26,'2014'!$BM:$BM)</f>
        <v>0</v>
      </c>
      <c r="Q26" s="171">
        <f>-SUMIF('2014'!$A:$A,Variation!$A26,'2014'!$BN:$BN)</f>
        <v>-37.103699999999996</v>
      </c>
      <c r="R26" s="171">
        <f>SUMIF('2015'!$A:$A,Variation!$A26,'2015'!$BM:$BM)-SUMIF('2014'!$A:$A,Variation!$A26,'2014'!$BO:$BO)</f>
        <v>-1780.9775999999999</v>
      </c>
      <c r="S26" s="171">
        <f>SUMIF('2015'!$A:$A,Variation!$A26,'2015'!$BN:$BN)-SUMIF('2014'!$A:$A,Variation!$A26,'2014'!$BP:$BP)</f>
        <v>0</v>
      </c>
      <c r="T26" s="171">
        <f>SUMIF('2015'!$A:$A,Variation!$A26,'2015'!$BO:$BO)-SUMIF('2014'!$A:$A,Variation!$A26,'2014'!$BQ:$BQ)</f>
        <v>0</v>
      </c>
      <c r="U26" s="171">
        <f>SUMIF('2015'!$A:$A,Variation!$A26,'2015'!$BP:$BP)-SUMIF('2014'!$A:$A,Variation!$A26,'2014'!$BR:$BR)</f>
        <v>-185.51850000000002</v>
      </c>
      <c r="V26" s="171">
        <f>SUMIF('2015'!$A:$A,Variation!$A26,'2015'!$BQ:$BQ)-SUMIF('2014'!$A:$A,Variation!$A26,'2014'!$BS:$BS)</f>
        <v>0</v>
      </c>
      <c r="W26" s="171">
        <f t="shared" si="3"/>
        <v>0</v>
      </c>
      <c r="X26" s="171">
        <f>SUMIF('2015'!$A:$A,Variation!$A26,'2015'!$BR:$BR)-SUMIF('2014'!$A:$A,Variation!$A26,'2014'!$BT:$BT)</f>
        <v>0</v>
      </c>
      <c r="Y26" s="171">
        <f>SUMIF('2015'!$A:$A,Variation!$A26,'2015'!$BS:$BS)-SUMIF('2014'!$A:$A,Variation!$A26,'2014'!$BU:$BU)</f>
        <v>0</v>
      </c>
      <c r="Z26" s="171">
        <f>SUMIF('2015'!$A:$A,Variation!$A26,'2015'!$BT:$BT)-SUMIF('2014'!$A:$A,Variation!$A26,'2014'!$BV:$BV)</f>
        <v>0</v>
      </c>
      <c r="AA26" s="171">
        <f>SUMIF('2015'!$A:$A,Variation!$A26,'2015'!$BU:$BU)-SUMIF('2014'!$A:$A,Variation!$A26,'2014'!$BW:$BW)</f>
        <v>0</v>
      </c>
      <c r="AB26" s="171">
        <f>SUMIF('2015'!$A:$A,Variation!$A26,'2015'!$BV:$BV)-SUMIF('2014'!$A:$A,Variation!$A26,'2014'!$BX:$BX)</f>
        <v>0</v>
      </c>
      <c r="AC26" s="171">
        <f>SUMIF('2015'!$A:$A,Variation!$A26,'2015'!$BW:$BW)-SUMIF('2014'!$A:$A,Variation!$A26,'2014'!$BY:$BY)</f>
        <v>0</v>
      </c>
      <c r="AD26" s="97">
        <f t="shared" si="4"/>
        <v>0</v>
      </c>
    </row>
    <row r="27" spans="1:30" ht="6" customHeight="1" x14ac:dyDescent="0.25">
      <c r="A27" s="1"/>
      <c r="B27" s="2"/>
      <c r="C27" s="2"/>
      <c r="E27" s="2"/>
      <c r="G27" s="2"/>
      <c r="H27" s="2"/>
      <c r="I27" s="165"/>
      <c r="J27" s="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</row>
    <row r="28" spans="1:30" x14ac:dyDescent="0.25">
      <c r="A28" s="13" t="s">
        <v>22</v>
      </c>
      <c r="B28" s="14">
        <f>SUM(B2:B27)</f>
        <v>330049.02999999997</v>
      </c>
      <c r="C28" s="14">
        <f>SUM(C2:C27)</f>
        <v>366009.95999999996</v>
      </c>
      <c r="E28" s="27">
        <f>SUM(E2:E27)</f>
        <v>35960.929999999986</v>
      </c>
      <c r="G28" s="14"/>
      <c r="H28" s="14"/>
      <c r="I28" s="188"/>
      <c r="J28" s="14"/>
      <c r="L28" s="173">
        <f>SUM(L2:L27)</f>
        <v>26246.588599999992</v>
      </c>
      <c r="M28" s="173">
        <f t="shared" ref="M28:AC28" si="5">SUM(M2:M27)</f>
        <v>-16815.9539</v>
      </c>
      <c r="N28" s="173">
        <f t="shared" si="5"/>
        <v>43062.542500000003</v>
      </c>
      <c r="O28" s="173">
        <f t="shared" si="5"/>
        <v>416.67989999999975</v>
      </c>
      <c r="P28" s="173">
        <f t="shared" si="5"/>
        <v>7370.7141999999985</v>
      </c>
      <c r="Q28" s="173">
        <f t="shared" si="5"/>
        <v>-6954.0342999999993</v>
      </c>
      <c r="R28" s="173">
        <f t="shared" si="5"/>
        <v>553.03319999999826</v>
      </c>
      <c r="S28" s="173">
        <f t="shared" si="5"/>
        <v>769.2666999999991</v>
      </c>
      <c r="T28" s="173">
        <f t="shared" si="5"/>
        <v>-324.85300000000007</v>
      </c>
      <c r="U28" s="173">
        <f t="shared" si="5"/>
        <v>9404.7892999999985</v>
      </c>
      <c r="V28" s="173">
        <f t="shared" si="5"/>
        <v>-932.58580000000052</v>
      </c>
      <c r="W28" s="173">
        <f t="shared" si="5"/>
        <v>7226.4139000000023</v>
      </c>
      <c r="X28" s="173">
        <f t="shared" si="5"/>
        <v>-8778.8345999999983</v>
      </c>
      <c r="Y28" s="173">
        <f t="shared" si="5"/>
        <v>16005.2485</v>
      </c>
      <c r="Z28" s="173">
        <f t="shared" si="5"/>
        <v>-8768.1139000000039</v>
      </c>
      <c r="AA28" s="173">
        <f t="shared" si="5"/>
        <v>-113.02390000000037</v>
      </c>
      <c r="AB28" s="173">
        <f t="shared" si="5"/>
        <v>-13065.179600000003</v>
      </c>
      <c r="AC28" s="173">
        <f t="shared" si="5"/>
        <v>14547.9146</v>
      </c>
      <c r="AD28" s="97">
        <f t="shared" si="4"/>
        <v>0</v>
      </c>
    </row>
    <row r="29" spans="1:30" x14ac:dyDescent="0.25">
      <c r="A29" s="1"/>
      <c r="B29" s="2"/>
      <c r="C29" s="2"/>
      <c r="E29" s="2"/>
      <c r="G29" s="2"/>
      <c r="H29" s="2"/>
      <c r="I29" s="165"/>
      <c r="J29" s="2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</row>
    <row r="30" spans="1:30" x14ac:dyDescent="0.25">
      <c r="A30" s="3" t="s">
        <v>23</v>
      </c>
      <c r="B30" s="2"/>
      <c r="C30" s="2"/>
      <c r="E30" s="2"/>
      <c r="G30" s="2"/>
      <c r="H30" s="2"/>
      <c r="I30" s="165"/>
      <c r="J30" s="2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</row>
    <row r="31" spans="1:30" x14ac:dyDescent="0.25">
      <c r="A31" s="15" t="s">
        <v>24</v>
      </c>
      <c r="B31" s="16">
        <v>108098.76</v>
      </c>
      <c r="C31" s="16">
        <v>109115.96</v>
      </c>
      <c r="E31" s="17">
        <f t="shared" ref="E31:E37" si="6">+C31-B31</f>
        <v>1017.2000000000116</v>
      </c>
      <c r="G31" s="16">
        <v>1</v>
      </c>
      <c r="H31" s="16"/>
      <c r="I31" s="194"/>
      <c r="J31" s="194"/>
      <c r="L31" s="174">
        <f t="shared" ref="L31:L37" si="7">SUM(M31:N31)</f>
        <v>0</v>
      </c>
      <c r="M31" s="174">
        <f>SUMIF('2015'!$A:$A,Variation!$A31,'2015'!$BJ:$BJ)-SUMIF('2014'!$A:$A,Variation!$A31,'2014'!$BK:$BK)</f>
        <v>0</v>
      </c>
      <c r="N31" s="174">
        <f>SUMIF('2015'!$A:$A,Variation!$A31,'2015'!$BK:$BK)-SUMIF('2014'!$A:$A,Variation!$A31,'2014'!$BL:$BL)</f>
        <v>0</v>
      </c>
      <c r="O31" s="174">
        <f t="shared" ref="O31:O37" si="8">SUM(P31:Q31)</f>
        <v>0</v>
      </c>
      <c r="P31" s="174">
        <f>SUMIF('2015'!$A:$A,Variation!$A31,'2015'!$BL:$BL)-SUMIF('2014'!$A:$A,Variation!$A31,'2014'!$BM:$BM)</f>
        <v>0</v>
      </c>
      <c r="Q31" s="174">
        <f>-SUMIF('2014'!$A:$A,Variation!$A31,'2014'!$BN:$BN)</f>
        <v>0</v>
      </c>
      <c r="R31" s="174">
        <f>SUMIF('2015'!$A:$A,Variation!$A31,'2015'!$BM:$BM)-SUMIF('2014'!$A:$A,Variation!$A31,'2014'!$BO:$BO)</f>
        <v>0</v>
      </c>
      <c r="S31" s="174">
        <f>SUMIF('2015'!$A:$A,Variation!$A31,'2015'!$BN:$BN)-SUMIF('2014'!$A:$A,Variation!$A31,'2014'!$BP:$BP)</f>
        <v>0</v>
      </c>
      <c r="T31" s="174">
        <f>SUMIF('2015'!$A:$A,Variation!$A31,'2015'!$BO:$BO)-SUMIF('2014'!$A:$A,Variation!$A31,'2014'!$BQ:$BQ)</f>
        <v>0</v>
      </c>
      <c r="U31" s="174">
        <f>SUMIF('2015'!$A:$A,Variation!$A31,'2015'!$BP:$BP)-SUMIF('2014'!$A:$A,Variation!$A31,'2014'!$BR:$BR)</f>
        <v>0</v>
      </c>
      <c r="V31" s="174">
        <f>SUMIF('2015'!$A:$A,Variation!$A31,'2015'!$BQ:$BQ)-SUMIF('2014'!$A:$A,Variation!$A31,'2014'!$BS:$BS)</f>
        <v>0</v>
      </c>
      <c r="W31" s="174">
        <f t="shared" ref="W31:W37" si="9">SUM(X31:Y31)</f>
        <v>0</v>
      </c>
      <c r="X31" s="174">
        <f>SUMIF('2015'!$A:$A,Variation!$A31,'2015'!$BR:$BR)-SUMIF('2014'!$A:$A,Variation!$A31,'2014'!$BT:$BT)</f>
        <v>0</v>
      </c>
      <c r="Y31" s="174">
        <f>SUMIF('2015'!$A:$A,Variation!$A31,'2015'!$BS:$BS)-SUMIF('2014'!$A:$A,Variation!$A31,'2014'!$BU:$BU)</f>
        <v>0</v>
      </c>
      <c r="Z31" s="174">
        <f>SUMIF('2015'!$A:$A,Variation!$A31,'2015'!$BT:$BT)-SUMIF('2014'!$A:$A,Variation!$A31,'2014'!$BV:$BV)</f>
        <v>0</v>
      </c>
      <c r="AA31" s="174">
        <f>SUMIF('2015'!$A:$A,Variation!$A31,'2015'!$BU:$BU)-SUMIF('2014'!$A:$A,Variation!$A31,'2014'!$BW:$BW)</f>
        <v>0</v>
      </c>
      <c r="AB31" s="174">
        <f>SUMIF('2015'!$A:$A,Variation!$A31,'2015'!$BV:$BV)-SUMIF('2014'!$A:$A,Variation!$A31,'2014'!$BX:$BX)</f>
        <v>0</v>
      </c>
      <c r="AC31" s="174">
        <f>SUMIF('2015'!$A:$A,Variation!$A31,'2015'!$BW:$BW)-SUMIF('2014'!$A:$A,Variation!$A31,'2014'!$BY:$BY)</f>
        <v>1017.2000000000116</v>
      </c>
      <c r="AD31" s="97">
        <f t="shared" ref="AD31:AD39" si="10">E31-(L31+O31+R31+S31+T31+U31+V31+W31+Z31+AA31+AB31+AC31)</f>
        <v>0</v>
      </c>
    </row>
    <row r="32" spans="1:30" x14ac:dyDescent="0.25">
      <c r="A32" s="18" t="s">
        <v>26</v>
      </c>
      <c r="B32" s="19">
        <v>86780.290000000008</v>
      </c>
      <c r="C32" s="19">
        <v>68878.790000000008</v>
      </c>
      <c r="E32" s="20">
        <f t="shared" si="6"/>
        <v>-17901.5</v>
      </c>
      <c r="G32" s="19">
        <f>1/12*11</f>
        <v>0.91666666666666663</v>
      </c>
      <c r="H32" s="19"/>
      <c r="I32" s="195"/>
      <c r="J32" s="195">
        <v>42338</v>
      </c>
      <c r="L32" s="175">
        <f t="shared" si="7"/>
        <v>0</v>
      </c>
      <c r="M32" s="175">
        <f>SUMIF('2015'!$A:$A,Variation!$A32,'2015'!$BJ:$BJ)-SUMIF('2014'!$A:$A,Variation!$A32,'2014'!$BK:$BK)</f>
        <v>0</v>
      </c>
      <c r="N32" s="175">
        <f>SUMIF('2015'!$A:$A,Variation!$A32,'2015'!$BK:$BK)-SUMIF('2014'!$A:$A,Variation!$A32,'2014'!$BL:$BL)</f>
        <v>0</v>
      </c>
      <c r="O32" s="175">
        <f t="shared" si="8"/>
        <v>0</v>
      </c>
      <c r="P32" s="175">
        <f>SUMIF('2015'!$A:$A,Variation!$A32,'2015'!$BL:$BL)-SUMIF('2014'!$A:$A,Variation!$A32,'2014'!$BM:$BM)</f>
        <v>0</v>
      </c>
      <c r="Q32" s="175">
        <f>-SUMIF('2014'!$A:$A,Variation!$A32,'2014'!$BN:$BN)</f>
        <v>0</v>
      </c>
      <c r="R32" s="175">
        <f>SUMIF('2015'!$A:$A,Variation!$A32,'2015'!$BM:$BM)-SUMIF('2014'!$A:$A,Variation!$A32,'2014'!$BO:$BO)</f>
        <v>0</v>
      </c>
      <c r="S32" s="175">
        <f>SUMIF('2015'!$A:$A,Variation!$A32,'2015'!$BN:$BN)-SUMIF('2014'!$A:$A,Variation!$A32,'2014'!$BP:$BP)</f>
        <v>0</v>
      </c>
      <c r="T32" s="175">
        <f>SUMIF('2015'!$A:$A,Variation!$A32,'2015'!$BO:$BO)-SUMIF('2014'!$A:$A,Variation!$A32,'2014'!$BQ:$BQ)</f>
        <v>0</v>
      </c>
      <c r="U32" s="175">
        <f>SUMIF('2015'!$A:$A,Variation!$A32,'2015'!$BP:$BP)-SUMIF('2014'!$A:$A,Variation!$A32,'2014'!$BR:$BR)</f>
        <v>0</v>
      </c>
      <c r="V32" s="175">
        <f>SUMIF('2015'!$A:$A,Variation!$A32,'2015'!$BQ:$BQ)-SUMIF('2014'!$A:$A,Variation!$A32,'2014'!$BS:$BS)</f>
        <v>0</v>
      </c>
      <c r="W32" s="175">
        <f t="shared" si="9"/>
        <v>-17901.5</v>
      </c>
      <c r="X32" s="175">
        <f>SUMIF('2015'!$A:$A,Variation!$A32,'2015'!$BR:$BR)-SUMIF('2014'!$A:$A,Variation!$A32,'2014'!$BT:$BT)</f>
        <v>-8950.75</v>
      </c>
      <c r="Y32" s="175">
        <f>SUMIF('2015'!$A:$A,Variation!$A32,'2015'!$BS:$BS)-SUMIF('2014'!$A:$A,Variation!$A32,'2014'!$BU:$BU)</f>
        <v>-8950.75</v>
      </c>
      <c r="Z32" s="175">
        <f>SUMIF('2015'!$A:$A,Variation!$A32,'2015'!$BT:$BT)-SUMIF('2014'!$A:$A,Variation!$A32,'2014'!$BV:$BV)</f>
        <v>0</v>
      </c>
      <c r="AA32" s="175">
        <f>SUMIF('2015'!$A:$A,Variation!$A32,'2015'!$BU:$BU)-SUMIF('2014'!$A:$A,Variation!$A32,'2014'!$BW:$BW)</f>
        <v>0</v>
      </c>
      <c r="AB32" s="175">
        <f>SUMIF('2015'!$A:$A,Variation!$A32,'2015'!$BV:$BV)-SUMIF('2014'!$A:$A,Variation!$A32,'2014'!$BX:$BX)</f>
        <v>0</v>
      </c>
      <c r="AC32" s="175">
        <f>SUMIF('2015'!$A:$A,Variation!$A32,'2015'!$BW:$BW)-SUMIF('2014'!$A:$A,Variation!$A32,'2014'!$BY:$BY)</f>
        <v>0</v>
      </c>
      <c r="AD32" s="97">
        <f t="shared" si="10"/>
        <v>0</v>
      </c>
    </row>
    <row r="33" spans="1:30" x14ac:dyDescent="0.25">
      <c r="A33" s="18" t="s">
        <v>27</v>
      </c>
      <c r="B33" s="19">
        <v>53158.71</v>
      </c>
      <c r="C33" s="19">
        <v>48881.119999999995</v>
      </c>
      <c r="E33" s="20">
        <f t="shared" si="6"/>
        <v>-4277.5900000000038</v>
      </c>
      <c r="G33" s="19">
        <v>1</v>
      </c>
      <c r="H33" s="19"/>
      <c r="I33" s="195"/>
      <c r="J33" s="195"/>
      <c r="L33" s="175">
        <f t="shared" si="7"/>
        <v>-2829.432700000003</v>
      </c>
      <c r="M33" s="175">
        <f>SUMIF('2015'!$A:$A,Variation!$A33,'2015'!$BJ:$BJ)-SUMIF('2014'!$A:$A,Variation!$A33,'2014'!$BK:$BK)</f>
        <v>-1600.9846000000016</v>
      </c>
      <c r="N33" s="175">
        <f>SUMIF('2015'!$A:$A,Variation!$A33,'2015'!$BK:$BK)-SUMIF('2014'!$A:$A,Variation!$A33,'2014'!$BL:$BL)</f>
        <v>-1228.4481000000014</v>
      </c>
      <c r="O33" s="175">
        <f t="shared" si="8"/>
        <v>-1234.2778000000001</v>
      </c>
      <c r="P33" s="175">
        <f>SUMIF('2015'!$A:$A,Variation!$A33,'2015'!$BL:$BL)-SUMIF('2014'!$A:$A,Variation!$A33,'2014'!$BM:$BM)</f>
        <v>1423.6577</v>
      </c>
      <c r="Q33" s="175">
        <f>-SUMIF('2014'!$A:$A,Variation!$A33,'2014'!$BN:$BN)</f>
        <v>-2657.9355</v>
      </c>
      <c r="R33" s="175">
        <f>SUMIF('2015'!$A:$A,Variation!$A33,'2015'!$BM:$BM)-SUMIF('2014'!$A:$A,Variation!$A33,'2014'!$BO:$BO)</f>
        <v>0</v>
      </c>
      <c r="S33" s="175">
        <f>SUMIF('2015'!$A:$A,Variation!$A33,'2015'!$BN:$BN)-SUMIF('2014'!$A:$A,Variation!$A33,'2014'!$BP:$BP)</f>
        <v>0</v>
      </c>
      <c r="T33" s="175">
        <f>SUMIF('2015'!$A:$A,Variation!$A33,'2015'!$BO:$BO)-SUMIF('2014'!$A:$A,Variation!$A33,'2014'!$BQ:$BQ)</f>
        <v>0</v>
      </c>
      <c r="U33" s="175">
        <f>SUMIF('2015'!$A:$A,Variation!$A33,'2015'!$BP:$BP)-SUMIF('2014'!$A:$A,Variation!$A33,'2014'!$BR:$BR)</f>
        <v>0</v>
      </c>
      <c r="V33" s="175">
        <f>SUMIF('2015'!$A:$A,Variation!$A33,'2015'!$BQ:$BQ)-SUMIF('2014'!$A:$A,Variation!$A33,'2014'!$BS:$BS)</f>
        <v>0</v>
      </c>
      <c r="W33" s="175">
        <f t="shared" si="9"/>
        <v>0</v>
      </c>
      <c r="X33" s="175">
        <f>SUMIF('2015'!$A:$A,Variation!$A33,'2015'!$BR:$BR)-SUMIF('2014'!$A:$A,Variation!$A33,'2014'!$BT:$BT)</f>
        <v>0</v>
      </c>
      <c r="Y33" s="175">
        <f>SUMIF('2015'!$A:$A,Variation!$A33,'2015'!$BS:$BS)-SUMIF('2014'!$A:$A,Variation!$A33,'2014'!$BU:$BU)</f>
        <v>0</v>
      </c>
      <c r="Z33" s="175">
        <f>SUMIF('2015'!$A:$A,Variation!$A33,'2015'!$BT:$BT)-SUMIF('2014'!$A:$A,Variation!$A33,'2014'!$BV:$BV)</f>
        <v>0</v>
      </c>
      <c r="AA33" s="175">
        <f>SUMIF('2015'!$A:$A,Variation!$A33,'2015'!$BU:$BU)-SUMIF('2014'!$A:$A,Variation!$A33,'2014'!$BW:$BW)</f>
        <v>-1148.7259999999999</v>
      </c>
      <c r="AB33" s="175">
        <f>SUMIF('2015'!$A:$A,Variation!$A33,'2015'!$BV:$BV)-SUMIF('2014'!$A:$A,Variation!$A33,'2014'!$BX:$BX)</f>
        <v>0</v>
      </c>
      <c r="AC33" s="175">
        <f>SUMIF('2015'!$A:$A,Variation!$A33,'2015'!$BW:$BW)-SUMIF('2014'!$A:$A,Variation!$A33,'2014'!$BY:$BY)</f>
        <v>934.84649999999988</v>
      </c>
      <c r="AD33" s="97">
        <f t="shared" si="10"/>
        <v>0</v>
      </c>
    </row>
    <row r="34" spans="1:30" x14ac:dyDescent="0.25">
      <c r="A34" s="18" t="s">
        <v>28</v>
      </c>
      <c r="B34" s="19">
        <v>14517.77</v>
      </c>
      <c r="C34" s="19">
        <v>46911.71</v>
      </c>
      <c r="E34" s="20">
        <f t="shared" si="6"/>
        <v>32393.94</v>
      </c>
      <c r="G34" s="19">
        <v>1</v>
      </c>
      <c r="H34" s="19"/>
      <c r="I34" s="195">
        <v>41897</v>
      </c>
      <c r="J34" s="195"/>
      <c r="L34" s="175">
        <f t="shared" si="7"/>
        <v>0</v>
      </c>
      <c r="M34" s="175">
        <f>SUMIF('2015'!$A:$A,Variation!$A34,'2015'!$BJ:$BJ)-SUMIF('2014'!$A:$A,Variation!$A34,'2014'!$BK:$BK)</f>
        <v>0</v>
      </c>
      <c r="N34" s="175">
        <f>SUMIF('2015'!$A:$A,Variation!$A34,'2015'!$BK:$BK)-SUMIF('2014'!$A:$A,Variation!$A34,'2014'!$BL:$BL)</f>
        <v>0</v>
      </c>
      <c r="O34" s="175">
        <f t="shared" si="8"/>
        <v>0</v>
      </c>
      <c r="P34" s="175">
        <f>SUMIF('2015'!$A:$A,Variation!$A34,'2015'!$BL:$BL)-SUMIF('2014'!$A:$A,Variation!$A34,'2014'!$BM:$BM)</f>
        <v>0</v>
      </c>
      <c r="Q34" s="175">
        <f>-SUMIF('2014'!$A:$A,Variation!$A34,'2014'!$BN:$BN)</f>
        <v>0</v>
      </c>
      <c r="R34" s="175">
        <f>SUMIF('2015'!$A:$A,Variation!$A34,'2015'!$BM:$BM)-SUMIF('2014'!$A:$A,Variation!$A34,'2014'!$BO:$BO)</f>
        <v>0</v>
      </c>
      <c r="S34" s="175">
        <f>SUMIF('2015'!$A:$A,Variation!$A34,'2015'!$BN:$BN)-SUMIF('2014'!$A:$A,Variation!$A34,'2014'!$BP:$BP)</f>
        <v>0</v>
      </c>
      <c r="T34" s="175">
        <f>SUMIF('2015'!$A:$A,Variation!$A34,'2015'!$BO:$BO)-SUMIF('2014'!$A:$A,Variation!$A34,'2014'!$BQ:$BQ)</f>
        <v>0</v>
      </c>
      <c r="U34" s="175">
        <f>SUMIF('2015'!$A:$A,Variation!$A34,'2015'!$BP:$BP)-SUMIF('2014'!$A:$A,Variation!$A34,'2014'!$BR:$BR)</f>
        <v>0</v>
      </c>
      <c r="V34" s="175">
        <f>SUMIF('2015'!$A:$A,Variation!$A34,'2015'!$BQ:$BQ)-SUMIF('2014'!$A:$A,Variation!$A34,'2014'!$BS:$BS)</f>
        <v>0</v>
      </c>
      <c r="W34" s="175">
        <f t="shared" si="9"/>
        <v>32393.94</v>
      </c>
      <c r="X34" s="175">
        <f>SUMIF('2015'!$A:$A,Variation!$A34,'2015'!$BR:$BR)-SUMIF('2014'!$A:$A,Variation!$A34,'2014'!$BT:$BT)</f>
        <v>9663.9735000000001</v>
      </c>
      <c r="Y34" s="175">
        <f>SUMIF('2015'!$A:$A,Variation!$A34,'2015'!$BS:$BS)-SUMIF('2014'!$A:$A,Variation!$A34,'2014'!$BU:$BU)</f>
        <v>22729.966499999999</v>
      </c>
      <c r="Z34" s="175">
        <f>SUMIF('2015'!$A:$A,Variation!$A34,'2015'!$BT:$BT)-SUMIF('2014'!$A:$A,Variation!$A34,'2014'!$BV:$BV)</f>
        <v>0</v>
      </c>
      <c r="AA34" s="175">
        <f>SUMIF('2015'!$A:$A,Variation!$A34,'2015'!$BU:$BU)-SUMIF('2014'!$A:$A,Variation!$A34,'2014'!$BW:$BW)</f>
        <v>0</v>
      </c>
      <c r="AB34" s="175">
        <f>SUMIF('2015'!$A:$A,Variation!$A34,'2015'!$BV:$BV)-SUMIF('2014'!$A:$A,Variation!$A34,'2014'!$BX:$BX)</f>
        <v>0</v>
      </c>
      <c r="AC34" s="175">
        <f>SUMIF('2015'!$A:$A,Variation!$A34,'2015'!$BW:$BW)-SUMIF('2014'!$A:$A,Variation!$A34,'2014'!$BY:$BY)</f>
        <v>0</v>
      </c>
      <c r="AD34" s="97">
        <f t="shared" si="10"/>
        <v>0</v>
      </c>
    </row>
    <row r="35" spans="1:30" x14ac:dyDescent="0.25">
      <c r="A35" s="18" t="s">
        <v>29</v>
      </c>
      <c r="B35" s="19">
        <v>46223.130000000005</v>
      </c>
      <c r="C35" s="19">
        <v>44175.54</v>
      </c>
      <c r="E35" s="20">
        <f t="shared" si="6"/>
        <v>-2047.5900000000038</v>
      </c>
      <c r="G35" s="19">
        <v>1</v>
      </c>
      <c r="H35" s="19"/>
      <c r="I35" s="195"/>
      <c r="J35" s="195"/>
      <c r="L35" s="175">
        <f t="shared" si="7"/>
        <v>0</v>
      </c>
      <c r="M35" s="175">
        <f>SUMIF('2015'!$A:$A,Variation!$A35,'2015'!$BJ:$BJ)-SUMIF('2014'!$A:$A,Variation!$A35,'2014'!$BK:$BK)</f>
        <v>0</v>
      </c>
      <c r="N35" s="175">
        <f>SUMIF('2015'!$A:$A,Variation!$A35,'2015'!$BK:$BK)-SUMIF('2014'!$A:$A,Variation!$A35,'2014'!$BL:$BL)</f>
        <v>0</v>
      </c>
      <c r="O35" s="175">
        <f t="shared" si="8"/>
        <v>0</v>
      </c>
      <c r="P35" s="175">
        <f>SUMIF('2015'!$A:$A,Variation!$A35,'2015'!$BL:$BL)-SUMIF('2014'!$A:$A,Variation!$A35,'2014'!$BM:$BM)</f>
        <v>0</v>
      </c>
      <c r="Q35" s="175">
        <f>-SUMIF('2014'!$A:$A,Variation!$A35,'2014'!$BN:$BN)</f>
        <v>0</v>
      </c>
      <c r="R35" s="175">
        <f>SUMIF('2015'!$A:$A,Variation!$A35,'2015'!$BM:$BM)-SUMIF('2014'!$A:$A,Variation!$A35,'2014'!$BO:$BO)</f>
        <v>0</v>
      </c>
      <c r="S35" s="175">
        <f>SUMIF('2015'!$A:$A,Variation!$A35,'2015'!$BN:$BN)-SUMIF('2014'!$A:$A,Variation!$A35,'2014'!$BP:$BP)</f>
        <v>0</v>
      </c>
      <c r="T35" s="175">
        <f>SUMIF('2015'!$A:$A,Variation!$A35,'2015'!$BO:$BO)-SUMIF('2014'!$A:$A,Variation!$A35,'2014'!$BQ:$BQ)</f>
        <v>0</v>
      </c>
      <c r="U35" s="175">
        <f>SUMIF('2015'!$A:$A,Variation!$A35,'2015'!$BP:$BP)-SUMIF('2014'!$A:$A,Variation!$A35,'2014'!$BR:$BR)</f>
        <v>0</v>
      </c>
      <c r="V35" s="175">
        <f>SUMIF('2015'!$A:$A,Variation!$A35,'2015'!$BQ:$BQ)-SUMIF('2014'!$A:$A,Variation!$A35,'2014'!$BS:$BS)</f>
        <v>0</v>
      </c>
      <c r="W35" s="175">
        <f t="shared" si="9"/>
        <v>0</v>
      </c>
      <c r="X35" s="175">
        <f>SUMIF('2015'!$A:$A,Variation!$A35,'2015'!$BR:$BR)-SUMIF('2014'!$A:$A,Variation!$A35,'2014'!$BT:$BT)</f>
        <v>0</v>
      </c>
      <c r="Y35" s="175">
        <f>SUMIF('2015'!$A:$A,Variation!$A35,'2015'!$BS:$BS)-SUMIF('2014'!$A:$A,Variation!$A35,'2014'!$BU:$BU)</f>
        <v>0</v>
      </c>
      <c r="Z35" s="175">
        <f>SUMIF('2015'!$A:$A,Variation!$A35,'2015'!$BT:$BT)-SUMIF('2014'!$A:$A,Variation!$A35,'2014'!$BV:$BV)</f>
        <v>-2047.5900000000038</v>
      </c>
      <c r="AA35" s="175">
        <f>SUMIF('2015'!$A:$A,Variation!$A35,'2015'!$BU:$BU)-SUMIF('2014'!$A:$A,Variation!$A35,'2014'!$BW:$BW)</f>
        <v>0</v>
      </c>
      <c r="AB35" s="175">
        <f>SUMIF('2015'!$A:$A,Variation!$A35,'2015'!$BV:$BV)-SUMIF('2014'!$A:$A,Variation!$A35,'2014'!$BX:$BX)</f>
        <v>0</v>
      </c>
      <c r="AC35" s="175">
        <f>SUMIF('2015'!$A:$A,Variation!$A35,'2015'!$BW:$BW)-SUMIF('2014'!$A:$A,Variation!$A35,'2014'!$BY:$BY)</f>
        <v>0</v>
      </c>
      <c r="AD35" s="97">
        <f t="shared" si="10"/>
        <v>0</v>
      </c>
    </row>
    <row r="36" spans="1:30" x14ac:dyDescent="0.25">
      <c r="A36" s="18" t="s">
        <v>25</v>
      </c>
      <c r="B36" s="19">
        <v>47208.59</v>
      </c>
      <c r="C36" s="19">
        <v>42891.19</v>
      </c>
      <c r="E36" s="20">
        <f t="shared" si="6"/>
        <v>-4317.3999999999942</v>
      </c>
      <c r="G36" s="19">
        <v>1</v>
      </c>
      <c r="H36" s="19"/>
      <c r="I36" s="195"/>
      <c r="J36" s="195"/>
      <c r="L36" s="175">
        <f t="shared" si="7"/>
        <v>0</v>
      </c>
      <c r="M36" s="175">
        <f>SUMIF('2015'!$A:$A,Variation!$A36,'2015'!$BJ:$BJ)-SUMIF('2014'!$A:$A,Variation!$A36,'2014'!$BK:$BK)</f>
        <v>0</v>
      </c>
      <c r="N36" s="175">
        <f>SUMIF('2015'!$A:$A,Variation!$A36,'2015'!$BK:$BK)-SUMIF('2014'!$A:$A,Variation!$A36,'2014'!$BL:$BL)</f>
        <v>0</v>
      </c>
      <c r="O36" s="175">
        <f t="shared" si="8"/>
        <v>0</v>
      </c>
      <c r="P36" s="175">
        <f>SUMIF('2015'!$A:$A,Variation!$A36,'2015'!$BL:$BL)-SUMIF('2014'!$A:$A,Variation!$A36,'2014'!$BM:$BM)</f>
        <v>0</v>
      </c>
      <c r="Q36" s="175">
        <f>-SUMIF('2014'!$A:$A,Variation!$A36,'2014'!$BN:$BN)</f>
        <v>0</v>
      </c>
      <c r="R36" s="175">
        <f>SUMIF('2015'!$A:$A,Variation!$A36,'2015'!$BM:$BM)-SUMIF('2014'!$A:$A,Variation!$A36,'2014'!$BO:$BO)</f>
        <v>-15457.796999999999</v>
      </c>
      <c r="S36" s="175">
        <f>SUMIF('2015'!$A:$A,Variation!$A36,'2015'!$BN:$BN)-SUMIF('2014'!$A:$A,Variation!$A36,'2014'!$BP:$BP)</f>
        <v>-647.60999999999967</v>
      </c>
      <c r="T36" s="175">
        <f>SUMIF('2015'!$A:$A,Variation!$A36,'2015'!$BO:$BO)-SUMIF('2014'!$A:$A,Variation!$A36,'2014'!$BQ:$BQ)</f>
        <v>2400.7754000000004</v>
      </c>
      <c r="U36" s="175">
        <f>SUMIF('2015'!$A:$A,Variation!$A36,'2015'!$BP:$BP)-SUMIF('2014'!$A:$A,Variation!$A36,'2014'!$BR:$BR)</f>
        <v>-175.52410000000054</v>
      </c>
      <c r="V36" s="175">
        <f>SUMIF('2015'!$A:$A,Variation!$A36,'2015'!$BQ:$BQ)-SUMIF('2014'!$A:$A,Variation!$A36,'2014'!$BS:$BS)</f>
        <v>9562.7556999999997</v>
      </c>
      <c r="W36" s="175">
        <f t="shared" si="9"/>
        <v>0</v>
      </c>
      <c r="X36" s="175">
        <f>SUMIF('2015'!$A:$A,Variation!$A36,'2015'!$BR:$BR)-SUMIF('2014'!$A:$A,Variation!$A36,'2014'!$BT:$BT)</f>
        <v>0</v>
      </c>
      <c r="Y36" s="175">
        <f>SUMIF('2015'!$A:$A,Variation!$A36,'2015'!$BS:$BS)-SUMIF('2014'!$A:$A,Variation!$A36,'2014'!$BU:$BU)</f>
        <v>0</v>
      </c>
      <c r="Z36" s="175">
        <f>SUMIF('2015'!$A:$A,Variation!$A36,'2015'!$BT:$BT)-SUMIF('2014'!$A:$A,Variation!$A36,'2014'!$BV:$BV)</f>
        <v>0</v>
      </c>
      <c r="AA36" s="175">
        <f>SUMIF('2015'!$A:$A,Variation!$A36,'2015'!$BU:$BU)-SUMIF('2014'!$A:$A,Variation!$A36,'2014'!$BW:$BW)</f>
        <v>0</v>
      </c>
      <c r="AB36" s="175">
        <f>SUMIF('2015'!$A:$A,Variation!$A36,'2015'!$BV:$BV)-SUMIF('2014'!$A:$A,Variation!$A36,'2014'!$BX:$BX)</f>
        <v>0</v>
      </c>
      <c r="AC36" s="175">
        <f>SUMIF('2015'!$A:$A,Variation!$A36,'2015'!$BW:$BW)-SUMIF('2014'!$A:$A,Variation!$A36,'2014'!$BY:$BY)</f>
        <v>0</v>
      </c>
      <c r="AD36" s="97">
        <f t="shared" si="10"/>
        <v>0</v>
      </c>
    </row>
    <row r="37" spans="1:30" x14ac:dyDescent="0.25">
      <c r="A37" s="21" t="s">
        <v>36</v>
      </c>
      <c r="B37" s="22">
        <v>0</v>
      </c>
      <c r="C37" s="22">
        <v>15823.69</v>
      </c>
      <c r="E37" s="23">
        <f t="shared" si="6"/>
        <v>15823.69</v>
      </c>
      <c r="G37" s="22">
        <f>4/12</f>
        <v>0.33333333333333331</v>
      </c>
      <c r="H37" s="22"/>
      <c r="I37" s="196">
        <v>42261</v>
      </c>
      <c r="J37" s="196"/>
      <c r="L37" s="176">
        <f t="shared" si="7"/>
        <v>0</v>
      </c>
      <c r="M37" s="176">
        <f>SUMIF('2015'!$A:$A,Variation!$A37,'2015'!$BJ:$BJ)-SUMIF('2014'!$A:$A,Variation!$A37,'2014'!$BK:$BK)</f>
        <v>0</v>
      </c>
      <c r="N37" s="176">
        <f>SUMIF('2015'!$A:$A,Variation!$A37,'2015'!$BK:$BK)-SUMIF('2014'!$A:$A,Variation!$A37,'2014'!$BL:$BL)</f>
        <v>0</v>
      </c>
      <c r="O37" s="176">
        <f t="shared" si="8"/>
        <v>0</v>
      </c>
      <c r="P37" s="176">
        <f>SUMIF('2015'!$A:$A,Variation!$A37,'2015'!$BL:$BL)-SUMIF('2014'!$A:$A,Variation!$A37,'2014'!$BM:$BM)</f>
        <v>0</v>
      </c>
      <c r="Q37" s="176">
        <f>-SUMIF('2014'!$A:$A,Variation!$A37,'2014'!$BN:$BN)</f>
        <v>0</v>
      </c>
      <c r="R37" s="176">
        <f>SUMIF('2015'!$A:$A,Variation!$A37,'2015'!$BM:$BM)-SUMIF('2014'!$A:$A,Variation!$A37,'2014'!$BO:$BO)</f>
        <v>0</v>
      </c>
      <c r="S37" s="176">
        <f>SUMIF('2015'!$A:$A,Variation!$A37,'2015'!$BN:$BN)-SUMIF('2014'!$A:$A,Variation!$A37,'2014'!$BP:$BP)</f>
        <v>0</v>
      </c>
      <c r="T37" s="176">
        <f>SUMIF('2015'!$A:$A,Variation!$A37,'2015'!$BO:$BO)-SUMIF('2014'!$A:$A,Variation!$A37,'2014'!$BQ:$BQ)</f>
        <v>0</v>
      </c>
      <c r="U37" s="176">
        <f>SUMIF('2015'!$A:$A,Variation!$A37,'2015'!$BP:$BP)-SUMIF('2014'!$A:$A,Variation!$A37,'2014'!$BR:$BR)</f>
        <v>0</v>
      </c>
      <c r="V37" s="176">
        <f>SUMIF('2015'!$A:$A,Variation!$A37,'2015'!$BQ:$BQ)-SUMIF('2014'!$A:$A,Variation!$A37,'2014'!$BS:$BS)</f>
        <v>0</v>
      </c>
      <c r="W37" s="176">
        <f t="shared" si="9"/>
        <v>15823.69</v>
      </c>
      <c r="X37" s="176">
        <f>SUMIF('2015'!$A:$A,Variation!$A37,'2015'!$BR:$BR)-SUMIF('2014'!$A:$A,Variation!$A37,'2014'!$BT:$BT)</f>
        <v>7911.8450000000003</v>
      </c>
      <c r="Y37" s="176">
        <f>SUMIF('2015'!$A:$A,Variation!$A37,'2015'!$BS:$BS)-SUMIF('2014'!$A:$A,Variation!$A37,'2014'!$BU:$BU)</f>
        <v>7911.8450000000003</v>
      </c>
      <c r="Z37" s="176">
        <f>SUMIF('2015'!$A:$A,Variation!$A37,'2015'!$BT:$BT)-SUMIF('2014'!$A:$A,Variation!$A37,'2014'!$BV:$BV)</f>
        <v>0</v>
      </c>
      <c r="AA37" s="176">
        <f>SUMIF('2015'!$A:$A,Variation!$A37,'2015'!$BU:$BU)-SUMIF('2014'!$A:$A,Variation!$A37,'2014'!$BW:$BW)</f>
        <v>0</v>
      </c>
      <c r="AB37" s="176">
        <f>SUMIF('2015'!$A:$A,Variation!$A37,'2015'!$BV:$BV)-SUMIF('2014'!$A:$A,Variation!$A37,'2014'!$BX:$BX)</f>
        <v>0</v>
      </c>
      <c r="AC37" s="176">
        <f>SUMIF('2015'!$A:$A,Variation!$A37,'2015'!$BW:$BW)-SUMIF('2014'!$A:$A,Variation!$A37,'2014'!$BY:$BY)</f>
        <v>0</v>
      </c>
      <c r="AD37" s="97">
        <f t="shared" si="10"/>
        <v>0</v>
      </c>
    </row>
    <row r="38" spans="1:30" ht="6" customHeight="1" x14ac:dyDescent="0.25">
      <c r="A38" s="1"/>
      <c r="B38" s="2"/>
      <c r="C38" s="2"/>
      <c r="E38" s="2"/>
      <c r="G38" s="2"/>
      <c r="H38" s="2"/>
      <c r="I38" s="165"/>
      <c r="J38" s="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97"/>
    </row>
    <row r="39" spans="1:30" x14ac:dyDescent="0.25">
      <c r="A39" s="13" t="s">
        <v>30</v>
      </c>
      <c r="B39" s="14">
        <f>SUM(B31:B38)</f>
        <v>355987.25</v>
      </c>
      <c r="C39" s="14">
        <f>SUM(C31:C38)</f>
        <v>376678</v>
      </c>
      <c r="E39" s="27">
        <f>SUM(E31:E38)</f>
        <v>20690.750000000007</v>
      </c>
      <c r="G39" s="14"/>
      <c r="H39" s="14"/>
      <c r="I39" s="188"/>
      <c r="J39" s="14"/>
      <c r="L39" s="173">
        <f>SUM(L31:L37)</f>
        <v>-2829.432700000003</v>
      </c>
      <c r="M39" s="173">
        <f t="shared" ref="M39:AC39" si="11">SUM(M31:M37)</f>
        <v>-1600.9846000000016</v>
      </c>
      <c r="N39" s="173">
        <f t="shared" si="11"/>
        <v>-1228.4481000000014</v>
      </c>
      <c r="O39" s="173">
        <f>SUM(O31:O37)</f>
        <v>-1234.2778000000001</v>
      </c>
      <c r="P39" s="173">
        <f t="shared" si="11"/>
        <v>1423.6577</v>
      </c>
      <c r="Q39" s="173">
        <f t="shared" si="11"/>
        <v>-2657.9355</v>
      </c>
      <c r="R39" s="173">
        <f t="shared" si="11"/>
        <v>-15457.796999999999</v>
      </c>
      <c r="S39" s="173">
        <f t="shared" si="11"/>
        <v>-647.60999999999967</v>
      </c>
      <c r="T39" s="173">
        <f t="shared" si="11"/>
        <v>2400.7754000000004</v>
      </c>
      <c r="U39" s="173">
        <f t="shared" si="11"/>
        <v>-175.52410000000054</v>
      </c>
      <c r="V39" s="173">
        <f t="shared" si="11"/>
        <v>9562.7556999999997</v>
      </c>
      <c r="W39" s="173">
        <f>SUM(W31:W37)</f>
        <v>30316.129999999997</v>
      </c>
      <c r="X39" s="173">
        <f t="shared" si="11"/>
        <v>8625.0685000000012</v>
      </c>
      <c r="Y39" s="173">
        <f t="shared" si="11"/>
        <v>21691.0615</v>
      </c>
      <c r="Z39" s="173">
        <f t="shared" si="11"/>
        <v>-2047.5900000000038</v>
      </c>
      <c r="AA39" s="173">
        <f t="shared" si="11"/>
        <v>-1148.7259999999999</v>
      </c>
      <c r="AB39" s="173">
        <f t="shared" si="11"/>
        <v>0</v>
      </c>
      <c r="AC39" s="173">
        <f t="shared" si="11"/>
        <v>1952.0465000000115</v>
      </c>
      <c r="AD39" s="97">
        <f t="shared" si="10"/>
        <v>0</v>
      </c>
    </row>
    <row r="40" spans="1:30" x14ac:dyDescent="0.25">
      <c r="A40" s="1"/>
      <c r="B40" s="2"/>
      <c r="C40" s="2"/>
      <c r="E40" s="2"/>
      <c r="G40" s="2"/>
      <c r="H40" s="2"/>
      <c r="I40" s="165"/>
      <c r="J40" s="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97"/>
    </row>
    <row r="41" spans="1:30" x14ac:dyDescent="0.25">
      <c r="A41" s="24" t="s">
        <v>31</v>
      </c>
      <c r="B41" s="25">
        <f>+B28+B39</f>
        <v>686036.28</v>
      </c>
      <c r="C41" s="25">
        <f>+C28+C39</f>
        <v>742687.96</v>
      </c>
      <c r="E41" s="28">
        <f>+E28+E39</f>
        <v>56651.679999999993</v>
      </c>
      <c r="G41" s="25"/>
      <c r="H41" s="25"/>
      <c r="I41" s="189"/>
      <c r="J41" s="25"/>
      <c r="L41" s="177">
        <f t="shared" ref="L41:AB41" si="12">L39+L28</f>
        <v>23417.155899999991</v>
      </c>
      <c r="M41" s="177">
        <f t="shared" si="12"/>
        <v>-18416.938500000004</v>
      </c>
      <c r="N41" s="177">
        <f t="shared" si="12"/>
        <v>41834.094400000002</v>
      </c>
      <c r="O41" s="177">
        <f t="shared" ref="O41" si="13">O39+O28</f>
        <v>-817.59790000000032</v>
      </c>
      <c r="P41" s="177">
        <f t="shared" si="12"/>
        <v>8794.3718999999983</v>
      </c>
      <c r="Q41" s="177">
        <f t="shared" si="12"/>
        <v>-9611.9697999999989</v>
      </c>
      <c r="R41" s="177">
        <f t="shared" si="12"/>
        <v>-14904.763800000001</v>
      </c>
      <c r="S41" s="177">
        <f t="shared" si="12"/>
        <v>121.65669999999943</v>
      </c>
      <c r="T41" s="177">
        <f t="shared" si="12"/>
        <v>2075.9224000000004</v>
      </c>
      <c r="U41" s="177">
        <f t="shared" si="12"/>
        <v>9229.265199999998</v>
      </c>
      <c r="V41" s="177">
        <f t="shared" si="12"/>
        <v>8630.169899999999</v>
      </c>
      <c r="W41" s="177">
        <f t="shared" ref="W41" si="14">W39+W28</f>
        <v>37542.543899999997</v>
      </c>
      <c r="X41" s="177">
        <f t="shared" si="12"/>
        <v>-153.7660999999971</v>
      </c>
      <c r="Y41" s="177">
        <f t="shared" si="12"/>
        <v>37696.31</v>
      </c>
      <c r="Z41" s="177">
        <f t="shared" si="12"/>
        <v>-10815.703900000008</v>
      </c>
      <c r="AA41" s="177">
        <f t="shared" si="12"/>
        <v>-1261.7499000000003</v>
      </c>
      <c r="AB41" s="177">
        <f t="shared" si="12"/>
        <v>-13065.179600000003</v>
      </c>
      <c r="AC41" s="177">
        <f>AC39+AC28</f>
        <v>16499.961100000011</v>
      </c>
      <c r="AD41" s="97">
        <f>E41-(L41+O41+R41+S41+T41+U41+V41+W41+Z41+AA41+AB41+AC41)</f>
        <v>0</v>
      </c>
    </row>
  </sheetData>
  <sortState ref="A2:C26">
    <sortCondition descending="1" ref="C2:C2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68"/>
  <sheetViews>
    <sheetView topLeftCell="A4" workbookViewId="0">
      <selection activeCell="A20" sqref="A20"/>
    </sheetView>
  </sheetViews>
  <sheetFormatPr baseColWidth="10" defaultRowHeight="15" outlineLevelCol="1" x14ac:dyDescent="0.25"/>
  <cols>
    <col min="2" max="41" width="11.5703125" hidden="1" customWidth="1"/>
    <col min="42" max="42" width="12.28515625" hidden="1" customWidth="1"/>
    <col min="43" max="43" width="12.140625" hidden="1" customWidth="1"/>
    <col min="44" max="44" width="12.28515625" bestFit="1" customWidth="1"/>
    <col min="45" max="45" width="11.5703125" hidden="1" customWidth="1"/>
    <col min="46" max="60" width="11.5703125" hidden="1" customWidth="1" outlineLevel="1"/>
    <col min="61" max="61" width="3.7109375" customWidth="1" collapsed="1"/>
  </cols>
  <sheetData>
    <row r="1" spans="1:76" x14ac:dyDescent="0.25">
      <c r="A1" s="29"/>
      <c r="B1" s="186">
        <v>42005</v>
      </c>
      <c r="C1" s="186"/>
      <c r="D1" s="186">
        <v>42036</v>
      </c>
      <c r="E1" s="186"/>
      <c r="F1" s="186">
        <v>42064</v>
      </c>
      <c r="G1" s="186"/>
      <c r="H1" s="183" t="s">
        <v>40</v>
      </c>
      <c r="I1" s="183"/>
      <c r="J1" s="32"/>
      <c r="K1" s="29"/>
      <c r="L1" s="186">
        <v>42095</v>
      </c>
      <c r="M1" s="186"/>
      <c r="N1" s="186">
        <v>42125</v>
      </c>
      <c r="O1" s="186"/>
      <c r="P1" s="186">
        <v>42156</v>
      </c>
      <c r="Q1" s="186"/>
      <c r="R1" s="183" t="s">
        <v>41</v>
      </c>
      <c r="S1" s="183"/>
      <c r="T1" s="29"/>
      <c r="U1" s="29"/>
      <c r="V1" s="186">
        <v>42186</v>
      </c>
      <c r="W1" s="186"/>
      <c r="X1" s="186">
        <v>42217</v>
      </c>
      <c r="Y1" s="186"/>
      <c r="Z1" s="186">
        <v>42248</v>
      </c>
      <c r="AA1" s="186"/>
      <c r="AB1" s="183" t="s">
        <v>42</v>
      </c>
      <c r="AC1" s="183"/>
      <c r="AD1" s="29"/>
      <c r="AE1" s="29"/>
      <c r="AF1" s="186">
        <v>42278</v>
      </c>
      <c r="AG1" s="186"/>
      <c r="AH1" s="186">
        <v>42309</v>
      </c>
      <c r="AI1" s="186"/>
      <c r="AJ1" s="186">
        <v>42339</v>
      </c>
      <c r="AK1" s="186"/>
      <c r="AL1" s="183" t="s">
        <v>43</v>
      </c>
      <c r="AM1" s="183"/>
      <c r="AN1" s="29"/>
      <c r="AO1" s="29"/>
      <c r="AP1" s="184" t="s">
        <v>44</v>
      </c>
      <c r="AQ1" s="184"/>
      <c r="AR1" s="184"/>
      <c r="AS1" s="29"/>
      <c r="AT1" s="34" t="s">
        <v>45</v>
      </c>
      <c r="AU1" s="34" t="s">
        <v>46</v>
      </c>
      <c r="AV1" s="34" t="s">
        <v>47</v>
      </c>
      <c r="AW1" s="34" t="s">
        <v>48</v>
      </c>
      <c r="AX1" s="34" t="s">
        <v>49</v>
      </c>
      <c r="AY1" s="34" t="s">
        <v>50</v>
      </c>
      <c r="AZ1" s="34" t="s">
        <v>51</v>
      </c>
      <c r="BA1" s="34" t="s">
        <v>52</v>
      </c>
      <c r="BB1" s="34" t="s">
        <v>53</v>
      </c>
      <c r="BC1" s="34" t="s">
        <v>54</v>
      </c>
      <c r="BD1" s="34" t="s">
        <v>55</v>
      </c>
      <c r="BE1" s="34" t="s">
        <v>56</v>
      </c>
      <c r="BF1" s="35" t="s">
        <v>57</v>
      </c>
      <c r="BG1" s="35" t="s">
        <v>58</v>
      </c>
      <c r="BH1" s="29"/>
      <c r="BI1" s="29"/>
      <c r="BJ1" s="34" t="s">
        <v>45</v>
      </c>
      <c r="BK1" s="34" t="s">
        <v>46</v>
      </c>
      <c r="BL1" s="34" t="s">
        <v>47</v>
      </c>
      <c r="BM1" s="34" t="s">
        <v>48</v>
      </c>
      <c r="BN1" s="34" t="s">
        <v>49</v>
      </c>
      <c r="BO1" s="34" t="s">
        <v>50</v>
      </c>
      <c r="BP1" s="34" t="s">
        <v>51</v>
      </c>
      <c r="BQ1" s="34" t="s">
        <v>52</v>
      </c>
      <c r="BR1" s="34" t="s">
        <v>53</v>
      </c>
      <c r="BS1" s="34" t="s">
        <v>54</v>
      </c>
      <c r="BT1" s="34" t="s">
        <v>55</v>
      </c>
      <c r="BU1" s="34" t="s">
        <v>56</v>
      </c>
      <c r="BV1" s="34" t="s">
        <v>57</v>
      </c>
      <c r="BW1" s="34" t="s">
        <v>58</v>
      </c>
    </row>
    <row r="2" spans="1:76" x14ac:dyDescent="0.25">
      <c r="A2" s="29"/>
      <c r="B2" s="36" t="s">
        <v>59</v>
      </c>
      <c r="C2" s="36" t="s">
        <v>60</v>
      </c>
      <c r="D2" s="36" t="s">
        <v>59</v>
      </c>
      <c r="E2" s="36" t="s">
        <v>60</v>
      </c>
      <c r="F2" s="36" t="s">
        <v>59</v>
      </c>
      <c r="G2" s="36" t="s">
        <v>60</v>
      </c>
      <c r="H2" s="37" t="s">
        <v>59</v>
      </c>
      <c r="I2" s="37" t="s">
        <v>60</v>
      </c>
      <c r="J2" s="38"/>
      <c r="K2" s="29"/>
      <c r="L2" s="36" t="s">
        <v>59</v>
      </c>
      <c r="M2" s="36" t="s">
        <v>60</v>
      </c>
      <c r="N2" s="36" t="s">
        <v>59</v>
      </c>
      <c r="O2" s="36" t="s">
        <v>60</v>
      </c>
      <c r="P2" s="36" t="s">
        <v>59</v>
      </c>
      <c r="Q2" s="36" t="s">
        <v>60</v>
      </c>
      <c r="R2" s="39" t="s">
        <v>59</v>
      </c>
      <c r="S2" s="39" t="s">
        <v>60</v>
      </c>
      <c r="T2" s="29"/>
      <c r="U2" s="29"/>
      <c r="V2" s="36" t="s">
        <v>59</v>
      </c>
      <c r="W2" s="36" t="s">
        <v>60</v>
      </c>
      <c r="X2" s="36" t="s">
        <v>59</v>
      </c>
      <c r="Y2" s="36" t="s">
        <v>60</v>
      </c>
      <c r="Z2" s="36" t="s">
        <v>59</v>
      </c>
      <c r="AA2" s="36" t="s">
        <v>60</v>
      </c>
      <c r="AB2" s="39" t="s">
        <v>59</v>
      </c>
      <c r="AC2" s="39" t="s">
        <v>60</v>
      </c>
      <c r="AD2" s="29"/>
      <c r="AE2" s="29"/>
      <c r="AF2" s="36" t="s">
        <v>59</v>
      </c>
      <c r="AG2" s="36" t="s">
        <v>60</v>
      </c>
      <c r="AH2" s="36" t="s">
        <v>59</v>
      </c>
      <c r="AI2" s="36" t="s">
        <v>60</v>
      </c>
      <c r="AJ2" s="36" t="s">
        <v>59</v>
      </c>
      <c r="AK2" s="36" t="s">
        <v>60</v>
      </c>
      <c r="AL2" s="39" t="s">
        <v>59</v>
      </c>
      <c r="AM2" s="39" t="s">
        <v>60</v>
      </c>
      <c r="AN2" s="29"/>
      <c r="AO2" s="29"/>
      <c r="AP2" s="33" t="s">
        <v>59</v>
      </c>
      <c r="AQ2" s="33" t="s">
        <v>60</v>
      </c>
      <c r="AR2" s="33" t="s">
        <v>31</v>
      </c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</row>
    <row r="3" spans="1:76" x14ac:dyDescent="0.25">
      <c r="A3" s="40" t="s">
        <v>0</v>
      </c>
      <c r="B3" s="41"/>
      <c r="C3" s="42"/>
      <c r="D3" s="42"/>
      <c r="E3" s="42"/>
      <c r="F3" s="42"/>
      <c r="G3" s="42"/>
      <c r="H3" s="42"/>
      <c r="I3" s="42"/>
      <c r="J3" s="29"/>
      <c r="K3" s="29"/>
      <c r="L3" s="77"/>
      <c r="M3" s="78"/>
      <c r="N3" s="78"/>
      <c r="O3" s="78"/>
      <c r="P3" s="78"/>
      <c r="Q3" s="78"/>
      <c r="R3" s="78"/>
      <c r="S3" s="79"/>
      <c r="T3" s="29"/>
      <c r="U3" s="29"/>
      <c r="V3" s="41"/>
      <c r="W3" s="42"/>
      <c r="X3" s="42"/>
      <c r="Y3" s="42"/>
      <c r="Z3" s="42"/>
      <c r="AA3" s="42"/>
      <c r="AB3" s="42"/>
      <c r="AC3" s="43"/>
      <c r="AD3" s="29"/>
      <c r="AE3" s="29"/>
      <c r="AF3" s="41"/>
      <c r="AG3" s="42"/>
      <c r="AH3" s="42"/>
      <c r="AI3" s="42"/>
      <c r="AJ3" s="42"/>
      <c r="AK3" s="42"/>
      <c r="AL3" s="42"/>
      <c r="AM3" s="43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</row>
    <row r="4" spans="1:76" x14ac:dyDescent="0.25">
      <c r="A4" s="84" t="s">
        <v>1</v>
      </c>
      <c r="B4" s="45">
        <v>2558.06</v>
      </c>
      <c r="C4" s="45"/>
      <c r="D4" s="45">
        <v>2532.5100000000002</v>
      </c>
      <c r="E4" s="45"/>
      <c r="F4" s="45">
        <v>2568.63</v>
      </c>
      <c r="G4" s="45"/>
      <c r="H4" s="45">
        <v>7659.2</v>
      </c>
      <c r="I4" s="45">
        <v>0</v>
      </c>
      <c r="J4" s="46">
        <v>7659.2</v>
      </c>
      <c r="K4" s="46"/>
      <c r="L4" s="76">
        <v>2541.33</v>
      </c>
      <c r="M4" s="76"/>
      <c r="N4" s="76">
        <v>2544.9</v>
      </c>
      <c r="O4" s="76"/>
      <c r="P4" s="76">
        <v>2541.33</v>
      </c>
      <c r="Q4" s="76"/>
      <c r="R4" s="76">
        <v>7627.5599999999995</v>
      </c>
      <c r="S4" s="76">
        <v>0</v>
      </c>
      <c r="T4" s="47">
        <v>7627.5599999999995</v>
      </c>
      <c r="U4" s="29"/>
      <c r="V4" s="45">
        <v>2651.32</v>
      </c>
      <c r="W4" s="45"/>
      <c r="X4" s="45">
        <v>2614.66</v>
      </c>
      <c r="Y4" s="45"/>
      <c r="Z4" s="45">
        <v>2541.33</v>
      </c>
      <c r="AA4" s="45"/>
      <c r="AB4" s="45">
        <v>7807.3099999999995</v>
      </c>
      <c r="AC4" s="45">
        <v>0</v>
      </c>
      <c r="AD4" s="47">
        <v>7807.3099999999995</v>
      </c>
      <c r="AE4" s="29"/>
      <c r="AF4" s="45">
        <v>2541.33</v>
      </c>
      <c r="AG4" s="45"/>
      <c r="AH4" s="45">
        <v>2541.33</v>
      </c>
      <c r="AI4" s="45"/>
      <c r="AJ4" s="45">
        <v>5102</v>
      </c>
      <c r="AK4" s="45"/>
      <c r="AL4" s="45">
        <v>10184.66</v>
      </c>
      <c r="AM4" s="45">
        <v>0</v>
      </c>
      <c r="AN4" s="47">
        <v>10184.66</v>
      </c>
      <c r="AO4" s="29"/>
      <c r="AP4" s="90">
        <v>33278.729999999996</v>
      </c>
      <c r="AQ4" s="90">
        <v>0</v>
      </c>
      <c r="AR4" s="91">
        <v>33278.729999999996</v>
      </c>
      <c r="AS4" s="29"/>
      <c r="AT4" s="80">
        <v>0.01</v>
      </c>
      <c r="AU4" s="80">
        <v>0.01</v>
      </c>
      <c r="AV4" s="80">
        <v>0.01</v>
      </c>
      <c r="AW4" s="87">
        <v>0.01</v>
      </c>
      <c r="AX4" s="87">
        <v>0.01</v>
      </c>
      <c r="AY4" s="87">
        <v>0.01</v>
      </c>
      <c r="AZ4" s="87">
        <v>0.09</v>
      </c>
      <c r="BA4" s="87">
        <v>0.02</v>
      </c>
      <c r="BB4" s="87">
        <v>0.01</v>
      </c>
      <c r="BC4" s="87">
        <v>0.01</v>
      </c>
      <c r="BD4" s="87">
        <v>0.04</v>
      </c>
      <c r="BE4" s="87">
        <v>0.01</v>
      </c>
      <c r="BF4" s="87">
        <v>0.13</v>
      </c>
      <c r="BG4" s="87">
        <v>0.63</v>
      </c>
      <c r="BH4" s="49">
        <v>1</v>
      </c>
      <c r="BI4" s="29"/>
      <c r="BJ4" s="88">
        <v>332.78729999999996</v>
      </c>
      <c r="BK4" s="88">
        <v>332.78729999999996</v>
      </c>
      <c r="BL4" s="88">
        <v>332.78729999999996</v>
      </c>
      <c r="BM4" s="88">
        <v>332.78729999999996</v>
      </c>
      <c r="BN4" s="88">
        <v>332.78729999999996</v>
      </c>
      <c r="BO4" s="88">
        <v>332.78729999999996</v>
      </c>
      <c r="BP4" s="88">
        <v>2995.0856999999996</v>
      </c>
      <c r="BQ4" s="88">
        <v>665.57459999999992</v>
      </c>
      <c r="BR4" s="88">
        <v>332.78729999999996</v>
      </c>
      <c r="BS4" s="88">
        <v>332.78729999999996</v>
      </c>
      <c r="BT4" s="88">
        <v>1331.1491999999998</v>
      </c>
      <c r="BU4" s="88">
        <v>332.78729999999996</v>
      </c>
      <c r="BV4" s="88">
        <v>4326.2348999999995</v>
      </c>
      <c r="BW4" s="88">
        <v>20965.599899999997</v>
      </c>
      <c r="BX4" s="97">
        <f>+AR4-SUM(BJ4:BW4)</f>
        <v>0</v>
      </c>
    </row>
    <row r="5" spans="1:76" x14ac:dyDescent="0.25">
      <c r="A5" s="44" t="s">
        <v>32</v>
      </c>
      <c r="B5" s="45"/>
      <c r="C5" s="45"/>
      <c r="D5" s="45"/>
      <c r="E5" s="45"/>
      <c r="F5" s="45"/>
      <c r="G5" s="45"/>
      <c r="H5" s="45">
        <v>0</v>
      </c>
      <c r="I5" s="45">
        <v>0</v>
      </c>
      <c r="J5" s="46">
        <v>0</v>
      </c>
      <c r="K5" s="46"/>
      <c r="L5" s="76"/>
      <c r="M5" s="76"/>
      <c r="N5" s="76"/>
      <c r="O5" s="76"/>
      <c r="P5" s="76"/>
      <c r="Q5" s="76"/>
      <c r="R5" s="76">
        <v>0</v>
      </c>
      <c r="S5" s="76">
        <v>0</v>
      </c>
      <c r="T5" s="47">
        <v>0</v>
      </c>
      <c r="U5" s="29"/>
      <c r="V5" s="45"/>
      <c r="W5" s="45"/>
      <c r="X5" s="45"/>
      <c r="Y5" s="45"/>
      <c r="Z5" s="45">
        <v>1357.31</v>
      </c>
      <c r="AA5" s="45"/>
      <c r="AB5" s="45">
        <v>1357.31</v>
      </c>
      <c r="AC5" s="45">
        <v>0</v>
      </c>
      <c r="AD5" s="47">
        <v>1357.31</v>
      </c>
      <c r="AE5" s="29"/>
      <c r="AF5" s="45">
        <v>1357.31</v>
      </c>
      <c r="AG5" s="45"/>
      <c r="AH5" s="45">
        <v>957.31</v>
      </c>
      <c r="AI5" s="45"/>
      <c r="AJ5" s="45">
        <v>974.81</v>
      </c>
      <c r="AK5" s="45"/>
      <c r="AL5" s="45">
        <v>3289.43</v>
      </c>
      <c r="AM5" s="45">
        <v>0</v>
      </c>
      <c r="AN5" s="47">
        <v>3289.43</v>
      </c>
      <c r="AO5" s="29"/>
      <c r="AP5" s="90">
        <v>4646.74</v>
      </c>
      <c r="AQ5" s="90">
        <v>0</v>
      </c>
      <c r="AR5" s="91">
        <v>4646.74</v>
      </c>
      <c r="AS5" s="29"/>
      <c r="AT5" s="80">
        <v>0.08</v>
      </c>
      <c r="AU5" s="80">
        <v>0.05</v>
      </c>
      <c r="AV5" s="80">
        <v>0.02</v>
      </c>
      <c r="AW5" s="87">
        <v>0.55000000000000004</v>
      </c>
      <c r="AX5" s="87">
        <v>0.26</v>
      </c>
      <c r="AY5" s="80"/>
      <c r="AZ5" s="87">
        <v>0.04</v>
      </c>
      <c r="BA5" s="80"/>
      <c r="BB5" s="87"/>
      <c r="BC5" s="80"/>
      <c r="BD5" s="80"/>
      <c r="BE5" s="80"/>
      <c r="BF5" s="80"/>
      <c r="BG5" s="80"/>
      <c r="BH5" s="49">
        <v>1</v>
      </c>
      <c r="BI5" s="29"/>
      <c r="BJ5" s="88">
        <v>371.73919999999998</v>
      </c>
      <c r="BK5" s="88">
        <v>232.33699999999999</v>
      </c>
      <c r="BL5" s="88">
        <v>92.934799999999996</v>
      </c>
      <c r="BM5" s="88">
        <v>2555.7069999999999</v>
      </c>
      <c r="BN5" s="88">
        <v>1208.1523999999999</v>
      </c>
      <c r="BO5" s="88">
        <v>0</v>
      </c>
      <c r="BP5" s="88">
        <v>185.86959999999999</v>
      </c>
      <c r="BQ5" s="88">
        <v>0</v>
      </c>
      <c r="BR5" s="88">
        <v>0</v>
      </c>
      <c r="BS5" s="88">
        <v>0</v>
      </c>
      <c r="BT5" s="88">
        <v>0</v>
      </c>
      <c r="BU5" s="88">
        <v>0</v>
      </c>
      <c r="BV5" s="88">
        <v>0</v>
      </c>
      <c r="BW5" s="88">
        <v>0</v>
      </c>
      <c r="BX5" s="97">
        <f t="shared" ref="BX5:BX24" si="0">+AR5-SUM(BJ5:BW5)</f>
        <v>0</v>
      </c>
    </row>
    <row r="6" spans="1:76" x14ac:dyDescent="0.25">
      <c r="A6" s="44" t="s">
        <v>3</v>
      </c>
      <c r="B6" s="45">
        <v>2027.74</v>
      </c>
      <c r="C6" s="45"/>
      <c r="D6" s="45">
        <v>2007.6</v>
      </c>
      <c r="E6" s="45"/>
      <c r="F6" s="45">
        <v>2043.72</v>
      </c>
      <c r="G6" s="45"/>
      <c r="H6" s="45">
        <v>6079.06</v>
      </c>
      <c r="I6" s="45">
        <v>0</v>
      </c>
      <c r="J6" s="46">
        <v>6079.06</v>
      </c>
      <c r="K6" s="46"/>
      <c r="L6" s="76">
        <v>2016.42</v>
      </c>
      <c r="M6" s="76"/>
      <c r="N6" s="76">
        <v>2016.42</v>
      </c>
      <c r="O6" s="76"/>
      <c r="P6" s="76">
        <v>2016.42</v>
      </c>
      <c r="Q6" s="76"/>
      <c r="R6" s="76">
        <v>6049.26</v>
      </c>
      <c r="S6" s="76">
        <v>0</v>
      </c>
      <c r="T6" s="47">
        <v>6049.26</v>
      </c>
      <c r="U6" s="29"/>
      <c r="V6" s="45">
        <v>2037.74</v>
      </c>
      <c r="W6" s="45"/>
      <c r="X6" s="45">
        <v>2063.3200000000002</v>
      </c>
      <c r="Y6" s="45"/>
      <c r="Z6" s="45">
        <v>3007.25</v>
      </c>
      <c r="AA6" s="45"/>
      <c r="AB6" s="45">
        <v>7108.31</v>
      </c>
      <c r="AC6" s="45">
        <v>0</v>
      </c>
      <c r="AD6" s="47">
        <v>7108.31</v>
      </c>
      <c r="AE6" s="29"/>
      <c r="AF6" s="45">
        <v>2494.34</v>
      </c>
      <c r="AG6" s="45"/>
      <c r="AH6" s="45">
        <v>2016.42</v>
      </c>
      <c r="AI6" s="45"/>
      <c r="AJ6" s="45">
        <v>4163.3999999999996</v>
      </c>
      <c r="AK6" s="45"/>
      <c r="AL6" s="45">
        <v>8674.16</v>
      </c>
      <c r="AM6" s="45">
        <v>0</v>
      </c>
      <c r="AN6" s="47">
        <v>8674.16</v>
      </c>
      <c r="AO6" s="29"/>
      <c r="AP6" s="90">
        <v>27910.79</v>
      </c>
      <c r="AQ6" s="90">
        <v>0</v>
      </c>
      <c r="AR6" s="91">
        <v>27910.79</v>
      </c>
      <c r="AS6" s="29"/>
      <c r="AT6" s="80"/>
      <c r="AU6" s="80">
        <v>0.02</v>
      </c>
      <c r="AV6" s="80"/>
      <c r="AW6" s="87">
        <v>0.43</v>
      </c>
      <c r="AX6" s="87">
        <v>0.16</v>
      </c>
      <c r="AY6" s="80"/>
      <c r="AZ6" s="87">
        <v>0.39</v>
      </c>
      <c r="BA6" s="80"/>
      <c r="BB6" s="80"/>
      <c r="BC6" s="80"/>
      <c r="BD6" s="80"/>
      <c r="BE6" s="80"/>
      <c r="BF6" s="80"/>
      <c r="BG6" s="80"/>
      <c r="BH6" s="49">
        <v>1</v>
      </c>
      <c r="BI6" s="29"/>
      <c r="BJ6" s="88">
        <v>0</v>
      </c>
      <c r="BK6" s="88">
        <v>558.21580000000006</v>
      </c>
      <c r="BL6" s="88">
        <v>0</v>
      </c>
      <c r="BM6" s="88">
        <v>12001.6397</v>
      </c>
      <c r="BN6" s="88">
        <v>4465.7264000000005</v>
      </c>
      <c r="BO6" s="88">
        <v>0</v>
      </c>
      <c r="BP6" s="88">
        <v>10885.2081</v>
      </c>
      <c r="BQ6" s="88">
        <v>0</v>
      </c>
      <c r="BR6" s="88">
        <v>0</v>
      </c>
      <c r="BS6" s="88">
        <v>0</v>
      </c>
      <c r="BT6" s="88">
        <v>0</v>
      </c>
      <c r="BU6" s="88">
        <v>0</v>
      </c>
      <c r="BV6" s="88">
        <v>0</v>
      </c>
      <c r="BW6" s="88">
        <v>0</v>
      </c>
      <c r="BX6" s="97">
        <f t="shared" si="0"/>
        <v>0</v>
      </c>
    </row>
    <row r="7" spans="1:76" x14ac:dyDescent="0.25">
      <c r="A7" s="44" t="s">
        <v>4</v>
      </c>
      <c r="B7" s="45">
        <v>2623.85</v>
      </c>
      <c r="C7" s="45"/>
      <c r="D7" s="45">
        <v>2615.38</v>
      </c>
      <c r="E7" s="45"/>
      <c r="F7" s="45">
        <v>2649.58</v>
      </c>
      <c r="G7" s="45"/>
      <c r="H7" s="45">
        <v>7888.8099999999995</v>
      </c>
      <c r="I7" s="45">
        <v>0</v>
      </c>
      <c r="J7" s="46">
        <v>7888.8099999999995</v>
      </c>
      <c r="K7" s="46"/>
      <c r="L7" s="76">
        <v>2623.56</v>
      </c>
      <c r="M7" s="76"/>
      <c r="N7" s="76">
        <v>2631.42</v>
      </c>
      <c r="O7" s="76"/>
      <c r="P7" s="76">
        <v>2623.56</v>
      </c>
      <c r="Q7" s="76"/>
      <c r="R7" s="76">
        <v>7878.5399999999991</v>
      </c>
      <c r="S7" s="76">
        <v>0</v>
      </c>
      <c r="T7" s="47">
        <v>7878.5399999999991</v>
      </c>
      <c r="U7" s="29"/>
      <c r="V7" s="45">
        <v>2645.37</v>
      </c>
      <c r="W7" s="45"/>
      <c r="X7" s="45">
        <v>2678.09</v>
      </c>
      <c r="Y7" s="45"/>
      <c r="Z7" s="45">
        <v>2623.56</v>
      </c>
      <c r="AA7" s="45"/>
      <c r="AB7" s="45">
        <v>7947.02</v>
      </c>
      <c r="AC7" s="45">
        <v>0</v>
      </c>
      <c r="AD7" s="47">
        <v>7947.02</v>
      </c>
      <c r="AE7" s="29"/>
      <c r="AF7" s="45">
        <v>2623.56</v>
      </c>
      <c r="AG7" s="45"/>
      <c r="AH7" s="45">
        <v>2623.56</v>
      </c>
      <c r="AI7" s="45"/>
      <c r="AJ7" s="45">
        <v>5256.05</v>
      </c>
      <c r="AK7" s="45"/>
      <c r="AL7" s="45">
        <v>10503.17</v>
      </c>
      <c r="AM7" s="45">
        <v>0</v>
      </c>
      <c r="AN7" s="47">
        <v>10503.17</v>
      </c>
      <c r="AO7" s="29"/>
      <c r="AP7" s="90">
        <v>34217.54</v>
      </c>
      <c r="AQ7" s="90">
        <v>0</v>
      </c>
      <c r="AR7" s="91">
        <v>34217.54</v>
      </c>
      <c r="AS7" s="29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7">
        <v>1</v>
      </c>
      <c r="BH7" s="49">
        <v>1</v>
      </c>
      <c r="BI7" s="29"/>
      <c r="BJ7" s="88">
        <v>0</v>
      </c>
      <c r="BK7" s="88">
        <v>0</v>
      </c>
      <c r="BL7" s="88">
        <v>0</v>
      </c>
      <c r="BM7" s="88">
        <v>0</v>
      </c>
      <c r="BN7" s="88">
        <v>0</v>
      </c>
      <c r="BO7" s="88">
        <v>0</v>
      </c>
      <c r="BP7" s="88">
        <v>0</v>
      </c>
      <c r="BQ7" s="88">
        <v>0</v>
      </c>
      <c r="BR7" s="88">
        <v>0</v>
      </c>
      <c r="BS7" s="88">
        <v>0</v>
      </c>
      <c r="BT7" s="88">
        <v>0</v>
      </c>
      <c r="BU7" s="88">
        <v>0</v>
      </c>
      <c r="BV7" s="88">
        <v>0</v>
      </c>
      <c r="BW7" s="88">
        <v>34217.54</v>
      </c>
      <c r="BX7" s="97">
        <f t="shared" si="0"/>
        <v>0</v>
      </c>
    </row>
    <row r="8" spans="1:76" x14ac:dyDescent="0.25">
      <c r="A8" s="44" t="s">
        <v>33</v>
      </c>
      <c r="B8" s="45"/>
      <c r="C8" s="45"/>
      <c r="D8" s="45"/>
      <c r="E8" s="45"/>
      <c r="F8" s="45"/>
      <c r="G8" s="45"/>
      <c r="H8" s="45">
        <v>0</v>
      </c>
      <c r="I8" s="45">
        <v>0</v>
      </c>
      <c r="J8" s="46">
        <v>0</v>
      </c>
      <c r="K8" s="46"/>
      <c r="L8" s="76"/>
      <c r="M8" s="76"/>
      <c r="N8" s="76"/>
      <c r="O8" s="76"/>
      <c r="P8" s="76"/>
      <c r="Q8" s="76"/>
      <c r="R8" s="76">
        <v>0</v>
      </c>
      <c r="S8" s="76">
        <v>0</v>
      </c>
      <c r="T8" s="47">
        <v>0</v>
      </c>
      <c r="U8" s="29"/>
      <c r="V8" s="45"/>
      <c r="W8" s="45"/>
      <c r="X8" s="45"/>
      <c r="Y8" s="45"/>
      <c r="Z8" s="45">
        <v>400</v>
      </c>
      <c r="AA8" s="45"/>
      <c r="AB8" s="45">
        <v>400</v>
      </c>
      <c r="AC8" s="45">
        <v>0</v>
      </c>
      <c r="AD8" s="47">
        <v>400</v>
      </c>
      <c r="AE8" s="29"/>
      <c r="AF8" s="45">
        <v>400</v>
      </c>
      <c r="AG8" s="45"/>
      <c r="AH8" s="45">
        <v>8.39</v>
      </c>
      <c r="AI8" s="45"/>
      <c r="AJ8" s="45"/>
      <c r="AK8" s="45"/>
      <c r="AL8" s="45">
        <v>408.39</v>
      </c>
      <c r="AM8" s="45">
        <v>0</v>
      </c>
      <c r="AN8" s="47">
        <v>408.39</v>
      </c>
      <c r="AO8" s="29"/>
      <c r="AP8" s="90">
        <v>808.39</v>
      </c>
      <c r="AQ8" s="90">
        <v>0</v>
      </c>
      <c r="AR8" s="91">
        <v>808.39</v>
      </c>
      <c r="AS8" s="29"/>
      <c r="AT8" s="80">
        <v>0.01</v>
      </c>
      <c r="AU8" s="80">
        <v>0.01</v>
      </c>
      <c r="AV8" s="80">
        <v>0.01</v>
      </c>
      <c r="AW8" s="87">
        <v>0.75</v>
      </c>
      <c r="AX8" s="87">
        <v>0.01</v>
      </c>
      <c r="AY8" s="80"/>
      <c r="AZ8" s="87">
        <v>0.21</v>
      </c>
      <c r="BA8" s="80"/>
      <c r="BB8" s="80"/>
      <c r="BC8" s="80"/>
      <c r="BD8" s="80"/>
      <c r="BE8" s="80"/>
      <c r="BF8" s="80"/>
      <c r="BG8" s="80"/>
      <c r="BH8" s="49">
        <v>1</v>
      </c>
      <c r="BI8" s="29"/>
      <c r="BJ8" s="88">
        <v>8.0838999999999999</v>
      </c>
      <c r="BK8" s="88">
        <v>8.0838999999999999</v>
      </c>
      <c r="BL8" s="88">
        <v>8.0838999999999999</v>
      </c>
      <c r="BM8" s="88">
        <v>606.29250000000002</v>
      </c>
      <c r="BN8" s="88">
        <v>8.0838999999999999</v>
      </c>
      <c r="BO8" s="88">
        <v>0</v>
      </c>
      <c r="BP8" s="88">
        <v>169.7619</v>
      </c>
      <c r="BQ8" s="88">
        <v>0</v>
      </c>
      <c r="BR8" s="88">
        <v>0</v>
      </c>
      <c r="BS8" s="88">
        <v>0</v>
      </c>
      <c r="BT8" s="88">
        <v>0</v>
      </c>
      <c r="BU8" s="88">
        <v>0</v>
      </c>
      <c r="BV8" s="88">
        <v>0</v>
      </c>
      <c r="BW8" s="88">
        <v>0</v>
      </c>
      <c r="BX8" s="97">
        <f t="shared" si="0"/>
        <v>0</v>
      </c>
    </row>
    <row r="9" spans="1:76" x14ac:dyDescent="0.25">
      <c r="A9" s="44" t="s">
        <v>6</v>
      </c>
      <c r="B9" s="45">
        <v>1078.53</v>
      </c>
      <c r="C9" s="45"/>
      <c r="D9" s="45">
        <v>1551.73</v>
      </c>
      <c r="E9" s="45"/>
      <c r="F9" s="45">
        <v>1546.9</v>
      </c>
      <c r="G9" s="45"/>
      <c r="H9" s="45">
        <v>4177.16</v>
      </c>
      <c r="I9" s="45">
        <v>0</v>
      </c>
      <c r="J9" s="46">
        <v>4177.16</v>
      </c>
      <c r="K9" s="46"/>
      <c r="L9" s="76">
        <v>1546.9</v>
      </c>
      <c r="M9" s="76"/>
      <c r="N9" s="76">
        <v>1546.9</v>
      </c>
      <c r="O9" s="76"/>
      <c r="P9" s="76">
        <v>1546.9</v>
      </c>
      <c r="Q9" s="76"/>
      <c r="R9" s="76">
        <v>4640.7000000000007</v>
      </c>
      <c r="S9" s="76">
        <v>0</v>
      </c>
      <c r="T9" s="47">
        <v>4640.7000000000007</v>
      </c>
      <c r="U9" s="29"/>
      <c r="V9" s="45">
        <v>1570.63</v>
      </c>
      <c r="W9" s="45"/>
      <c r="X9" s="45">
        <v>1546.9</v>
      </c>
      <c r="Y9" s="45"/>
      <c r="Z9" s="45">
        <v>1660.98</v>
      </c>
      <c r="AA9" s="45"/>
      <c r="AB9" s="45">
        <v>4778.51</v>
      </c>
      <c r="AC9" s="45">
        <v>0</v>
      </c>
      <c r="AD9" s="47">
        <v>4778.51</v>
      </c>
      <c r="AE9" s="29"/>
      <c r="AF9" s="45">
        <v>1546.9</v>
      </c>
      <c r="AG9" s="45"/>
      <c r="AH9" s="45">
        <v>1546.9</v>
      </c>
      <c r="AI9" s="45"/>
      <c r="AJ9" s="45">
        <v>3066.7</v>
      </c>
      <c r="AK9" s="45"/>
      <c r="AL9" s="45">
        <v>6160.5</v>
      </c>
      <c r="AM9" s="45">
        <v>0</v>
      </c>
      <c r="AN9" s="47">
        <v>6160.5</v>
      </c>
      <c r="AO9" s="29"/>
      <c r="AP9" s="90">
        <v>19756.870000000003</v>
      </c>
      <c r="AQ9" s="90">
        <v>0</v>
      </c>
      <c r="AR9" s="91">
        <v>19756.870000000003</v>
      </c>
      <c r="AS9" s="29"/>
      <c r="AT9" s="80"/>
      <c r="AU9" s="80"/>
      <c r="AV9" s="80"/>
      <c r="AW9" s="80"/>
      <c r="AX9" s="80"/>
      <c r="AY9" s="80"/>
      <c r="AZ9" s="80"/>
      <c r="BA9" s="80"/>
      <c r="BB9" s="80"/>
      <c r="BC9" s="87">
        <v>0.3</v>
      </c>
      <c r="BD9" s="87">
        <v>0.7</v>
      </c>
      <c r="BE9" s="80"/>
      <c r="BF9" s="80"/>
      <c r="BG9" s="80"/>
      <c r="BH9" s="49">
        <v>1</v>
      </c>
      <c r="BI9" s="29"/>
      <c r="BJ9" s="88">
        <v>0</v>
      </c>
      <c r="BK9" s="88">
        <v>0</v>
      </c>
      <c r="BL9" s="88">
        <v>0</v>
      </c>
      <c r="BM9" s="88">
        <v>0</v>
      </c>
      <c r="BN9" s="88">
        <v>0</v>
      </c>
      <c r="BO9" s="88">
        <v>0</v>
      </c>
      <c r="BP9" s="88">
        <v>0</v>
      </c>
      <c r="BQ9" s="88">
        <v>0</v>
      </c>
      <c r="BR9" s="88">
        <v>0</v>
      </c>
      <c r="BS9" s="88">
        <v>5927.0610000000006</v>
      </c>
      <c r="BT9" s="88">
        <v>13829.809000000001</v>
      </c>
      <c r="BU9" s="88">
        <v>0</v>
      </c>
      <c r="BV9" s="88">
        <v>0</v>
      </c>
      <c r="BW9" s="88">
        <v>0</v>
      </c>
      <c r="BX9" s="97">
        <f t="shared" si="0"/>
        <v>0</v>
      </c>
    </row>
    <row r="10" spans="1:76" x14ac:dyDescent="0.25">
      <c r="A10" s="44" t="s">
        <v>7</v>
      </c>
      <c r="B10" s="45">
        <v>1735.32</v>
      </c>
      <c r="C10" s="45"/>
      <c r="D10" s="45">
        <v>1583.36</v>
      </c>
      <c r="E10" s="45"/>
      <c r="F10" s="45">
        <v>1615.26</v>
      </c>
      <c r="G10" s="45"/>
      <c r="H10" s="45">
        <v>4933.9399999999996</v>
      </c>
      <c r="I10" s="45">
        <v>0</v>
      </c>
      <c r="J10" s="46">
        <v>4933.9399999999996</v>
      </c>
      <c r="K10" s="46"/>
      <c r="L10" s="76">
        <v>1586.37</v>
      </c>
      <c r="M10" s="76"/>
      <c r="N10" s="76">
        <v>1598.44</v>
      </c>
      <c r="O10" s="76"/>
      <c r="P10" s="76">
        <v>1586.37</v>
      </c>
      <c r="Q10" s="76"/>
      <c r="R10" s="76">
        <v>4771.18</v>
      </c>
      <c r="S10" s="76">
        <v>0</v>
      </c>
      <c r="T10" s="47">
        <v>4771.18</v>
      </c>
      <c r="U10" s="29"/>
      <c r="V10" s="45">
        <v>1614.65</v>
      </c>
      <c r="W10" s="45"/>
      <c r="X10" s="45">
        <v>1635.48</v>
      </c>
      <c r="Y10" s="45"/>
      <c r="Z10" s="45">
        <v>2454.77</v>
      </c>
      <c r="AA10" s="45"/>
      <c r="AB10" s="45">
        <v>5704.9</v>
      </c>
      <c r="AC10" s="45">
        <v>0</v>
      </c>
      <c r="AD10" s="47">
        <v>5704.9</v>
      </c>
      <c r="AE10" s="29"/>
      <c r="AF10" s="45">
        <v>1586.37</v>
      </c>
      <c r="AG10" s="45"/>
      <c r="AH10" s="45">
        <v>1586.37</v>
      </c>
      <c r="AI10" s="45"/>
      <c r="AJ10" s="45">
        <v>3235.31</v>
      </c>
      <c r="AK10" s="45"/>
      <c r="AL10" s="45">
        <v>6408.0499999999993</v>
      </c>
      <c r="AM10" s="45">
        <v>0</v>
      </c>
      <c r="AN10" s="47">
        <v>6408.0499999999993</v>
      </c>
      <c r="AO10" s="29"/>
      <c r="AP10" s="90">
        <v>21818.07</v>
      </c>
      <c r="AQ10" s="90">
        <v>0</v>
      </c>
      <c r="AR10" s="91">
        <v>21818.07</v>
      </c>
      <c r="AS10" s="29"/>
      <c r="AT10" s="80">
        <v>0.17</v>
      </c>
      <c r="AU10" s="80">
        <v>0.73</v>
      </c>
      <c r="AV10" s="80">
        <v>0.02</v>
      </c>
      <c r="AW10" s="80"/>
      <c r="AX10" s="80"/>
      <c r="AY10" s="80"/>
      <c r="AZ10" s="87">
        <v>0.01</v>
      </c>
      <c r="BA10" s="80"/>
      <c r="BB10" s="80"/>
      <c r="BC10" s="80"/>
      <c r="BD10" s="87">
        <v>0.01</v>
      </c>
      <c r="BE10" s="87">
        <v>0.05</v>
      </c>
      <c r="BF10" s="80"/>
      <c r="BG10" s="87">
        <v>0.01</v>
      </c>
      <c r="BH10" s="49">
        <v>1</v>
      </c>
      <c r="BI10" s="29"/>
      <c r="BJ10" s="88">
        <v>3709.0719000000004</v>
      </c>
      <c r="BK10" s="88">
        <v>15927.1911</v>
      </c>
      <c r="BL10" s="88">
        <v>436.3614</v>
      </c>
      <c r="BM10" s="88">
        <v>0</v>
      </c>
      <c r="BN10" s="88">
        <v>0</v>
      </c>
      <c r="BO10" s="88">
        <v>0</v>
      </c>
      <c r="BP10" s="88">
        <v>218.1807</v>
      </c>
      <c r="BQ10" s="88">
        <v>0</v>
      </c>
      <c r="BR10" s="88">
        <v>0</v>
      </c>
      <c r="BS10" s="88">
        <v>0</v>
      </c>
      <c r="BT10" s="88">
        <v>218.1807</v>
      </c>
      <c r="BU10" s="88">
        <v>1090.9035000000001</v>
      </c>
      <c r="BV10" s="88">
        <v>0</v>
      </c>
      <c r="BW10" s="88">
        <v>218.1807</v>
      </c>
      <c r="BX10" s="97">
        <f t="shared" si="0"/>
        <v>0</v>
      </c>
    </row>
    <row r="11" spans="1:76" x14ac:dyDescent="0.25">
      <c r="A11" s="44" t="s">
        <v>8</v>
      </c>
      <c r="B11" s="45">
        <v>1599.1</v>
      </c>
      <c r="C11" s="45"/>
      <c r="D11" s="45">
        <v>1583.36</v>
      </c>
      <c r="E11" s="45"/>
      <c r="F11" s="45">
        <v>1602.05</v>
      </c>
      <c r="G11" s="45"/>
      <c r="H11" s="45">
        <v>4784.51</v>
      </c>
      <c r="I11" s="45">
        <v>0</v>
      </c>
      <c r="J11" s="46">
        <v>4784.51</v>
      </c>
      <c r="K11" s="46"/>
      <c r="L11" s="76">
        <v>1586.37</v>
      </c>
      <c r="M11" s="76"/>
      <c r="N11" s="76">
        <v>1597.16</v>
      </c>
      <c r="O11" s="76"/>
      <c r="P11" s="76">
        <v>1586.37</v>
      </c>
      <c r="Q11" s="76"/>
      <c r="R11" s="76">
        <v>4769.8999999999996</v>
      </c>
      <c r="S11" s="76">
        <v>0</v>
      </c>
      <c r="T11" s="47">
        <v>4769.8999999999996</v>
      </c>
      <c r="U11" s="29"/>
      <c r="V11" s="45">
        <v>1589.84</v>
      </c>
      <c r="W11" s="45"/>
      <c r="X11" s="45">
        <v>1638.39</v>
      </c>
      <c r="Y11" s="45"/>
      <c r="Z11" s="45">
        <v>2519.77</v>
      </c>
      <c r="AA11" s="45"/>
      <c r="AB11" s="45">
        <v>5748</v>
      </c>
      <c r="AC11" s="45">
        <v>0</v>
      </c>
      <c r="AD11" s="47">
        <v>5748</v>
      </c>
      <c r="AE11" s="29"/>
      <c r="AF11" s="45">
        <v>2012.12</v>
      </c>
      <c r="AG11" s="45"/>
      <c r="AH11" s="45">
        <v>1586.37</v>
      </c>
      <c r="AI11" s="45"/>
      <c r="AJ11" s="45">
        <v>3293.64</v>
      </c>
      <c r="AK11" s="45"/>
      <c r="AL11" s="45">
        <v>6892.1299999999992</v>
      </c>
      <c r="AM11" s="45">
        <v>0</v>
      </c>
      <c r="AN11" s="47">
        <v>6892.1299999999992</v>
      </c>
      <c r="AO11" s="29"/>
      <c r="AP11" s="90">
        <v>22194.54</v>
      </c>
      <c r="AQ11" s="90">
        <v>0</v>
      </c>
      <c r="AR11" s="91">
        <v>22194.54</v>
      </c>
      <c r="AS11" s="29"/>
      <c r="AT11" s="80">
        <v>0.08</v>
      </c>
      <c r="AU11" s="80">
        <v>0.4</v>
      </c>
      <c r="AV11" s="80">
        <v>0.05</v>
      </c>
      <c r="AW11" s="87">
        <v>0.37</v>
      </c>
      <c r="AX11" s="87">
        <v>0.02</v>
      </c>
      <c r="AY11" s="80"/>
      <c r="AZ11" s="87">
        <v>0.06</v>
      </c>
      <c r="BA11" s="80"/>
      <c r="BB11" s="80"/>
      <c r="BC11" s="80"/>
      <c r="BD11" s="80"/>
      <c r="BE11" s="87">
        <v>0.02</v>
      </c>
      <c r="BF11" s="80"/>
      <c r="BG11" s="80"/>
      <c r="BH11" s="49">
        <v>1</v>
      </c>
      <c r="BI11" s="29"/>
      <c r="BJ11" s="88">
        <v>1775.5632000000001</v>
      </c>
      <c r="BK11" s="88">
        <v>8877.8160000000007</v>
      </c>
      <c r="BL11" s="88">
        <v>1109.7270000000001</v>
      </c>
      <c r="BM11" s="88">
        <v>8211.979800000001</v>
      </c>
      <c r="BN11" s="88">
        <v>443.89080000000001</v>
      </c>
      <c r="BO11" s="88">
        <v>0</v>
      </c>
      <c r="BP11" s="88">
        <v>1331.6723999999999</v>
      </c>
      <c r="BQ11" s="88">
        <v>0</v>
      </c>
      <c r="BR11" s="88">
        <v>0</v>
      </c>
      <c r="BS11" s="88">
        <v>0</v>
      </c>
      <c r="BT11" s="88">
        <v>0</v>
      </c>
      <c r="BU11" s="88">
        <v>443.89080000000001</v>
      </c>
      <c r="BV11" s="88">
        <v>0</v>
      </c>
      <c r="BW11" s="88">
        <v>0</v>
      </c>
      <c r="BX11" s="97">
        <f t="shared" si="0"/>
        <v>0</v>
      </c>
    </row>
    <row r="12" spans="1:76" x14ac:dyDescent="0.25">
      <c r="A12" s="44" t="s">
        <v>9</v>
      </c>
      <c r="B12" s="45">
        <v>1597.55</v>
      </c>
      <c r="C12" s="45"/>
      <c r="D12" s="45">
        <v>1583.36</v>
      </c>
      <c r="E12" s="45"/>
      <c r="F12" s="45">
        <v>1602.05</v>
      </c>
      <c r="G12" s="45"/>
      <c r="H12" s="45">
        <v>4782.96</v>
      </c>
      <c r="I12" s="45">
        <v>0</v>
      </c>
      <c r="J12" s="46">
        <v>4782.96</v>
      </c>
      <c r="K12" s="46"/>
      <c r="L12" s="76">
        <v>1586.37</v>
      </c>
      <c r="M12" s="76"/>
      <c r="N12" s="76">
        <v>1600.21</v>
      </c>
      <c r="O12" s="76"/>
      <c r="P12" s="76">
        <v>1586.37</v>
      </c>
      <c r="Q12" s="76"/>
      <c r="R12" s="76">
        <v>4772.95</v>
      </c>
      <c r="S12" s="76">
        <v>0</v>
      </c>
      <c r="T12" s="47">
        <v>4772.95</v>
      </c>
      <c r="U12" s="29"/>
      <c r="V12" s="45">
        <v>1589.84</v>
      </c>
      <c r="W12" s="45"/>
      <c r="X12" s="45">
        <v>1627.98</v>
      </c>
      <c r="Y12" s="45"/>
      <c r="Z12" s="45">
        <v>2275.37</v>
      </c>
      <c r="AA12" s="45"/>
      <c r="AB12" s="45">
        <v>5493.19</v>
      </c>
      <c r="AC12" s="45">
        <v>0</v>
      </c>
      <c r="AD12" s="47">
        <v>5493.19</v>
      </c>
      <c r="AE12" s="29"/>
      <c r="AF12" s="45">
        <v>1747.57</v>
      </c>
      <c r="AG12" s="45"/>
      <c r="AH12" s="45">
        <v>1586.37</v>
      </c>
      <c r="AI12" s="45"/>
      <c r="AJ12" s="45">
        <v>3288.15</v>
      </c>
      <c r="AK12" s="45"/>
      <c r="AL12" s="45">
        <v>6622.09</v>
      </c>
      <c r="AM12" s="45">
        <v>0</v>
      </c>
      <c r="AN12" s="47">
        <v>6622.09</v>
      </c>
      <c r="AO12" s="29"/>
      <c r="AP12" s="90">
        <v>21671.19</v>
      </c>
      <c r="AQ12" s="90">
        <v>0</v>
      </c>
      <c r="AR12" s="91">
        <v>21671.19</v>
      </c>
      <c r="AS12" s="29"/>
      <c r="AT12" s="80">
        <v>0.21</v>
      </c>
      <c r="AU12" s="80">
        <v>0.74</v>
      </c>
      <c r="AV12" s="80">
        <v>0.02</v>
      </c>
      <c r="AW12" s="80"/>
      <c r="AX12" s="80"/>
      <c r="AY12" s="80"/>
      <c r="AZ12" s="80"/>
      <c r="BA12" s="80"/>
      <c r="BB12" s="80"/>
      <c r="BC12" s="80"/>
      <c r="BD12" s="87">
        <v>0.01</v>
      </c>
      <c r="BE12" s="87">
        <v>0.01</v>
      </c>
      <c r="BF12" s="80"/>
      <c r="BG12" s="87">
        <v>0.01</v>
      </c>
      <c r="BH12" s="49">
        <v>1</v>
      </c>
      <c r="BI12" s="29"/>
      <c r="BJ12" s="88">
        <v>4550.9498999999996</v>
      </c>
      <c r="BK12" s="88">
        <v>16036.6806</v>
      </c>
      <c r="BL12" s="88">
        <v>433.42379999999997</v>
      </c>
      <c r="BM12" s="88">
        <v>0</v>
      </c>
      <c r="BN12" s="88">
        <v>0</v>
      </c>
      <c r="BO12" s="88">
        <v>0</v>
      </c>
      <c r="BP12" s="88">
        <v>0</v>
      </c>
      <c r="BQ12" s="88">
        <v>0</v>
      </c>
      <c r="BR12" s="88">
        <v>0</v>
      </c>
      <c r="BS12" s="88">
        <v>0</v>
      </c>
      <c r="BT12" s="88">
        <v>216.71189999999999</v>
      </c>
      <c r="BU12" s="88">
        <v>216.71189999999999</v>
      </c>
      <c r="BV12" s="88">
        <v>0</v>
      </c>
      <c r="BW12" s="88">
        <v>216.71189999999999</v>
      </c>
      <c r="BX12" s="97">
        <f t="shared" si="0"/>
        <v>0</v>
      </c>
    </row>
    <row r="13" spans="1:76" x14ac:dyDescent="0.25">
      <c r="A13" s="50" t="s">
        <v>10</v>
      </c>
      <c r="B13" s="45">
        <v>1672.62</v>
      </c>
      <c r="C13" s="45"/>
      <c r="D13" s="45">
        <v>1666.39</v>
      </c>
      <c r="E13" s="45"/>
      <c r="F13" s="45">
        <v>1616.05</v>
      </c>
      <c r="G13" s="45"/>
      <c r="H13" s="45">
        <v>4955.0600000000004</v>
      </c>
      <c r="I13" s="45">
        <v>0</v>
      </c>
      <c r="J13" s="46">
        <v>4955.0600000000004</v>
      </c>
      <c r="K13" s="46"/>
      <c r="L13" s="76">
        <v>1616.05</v>
      </c>
      <c r="M13" s="76"/>
      <c r="N13" s="76">
        <v>1801.47</v>
      </c>
      <c r="O13" s="76"/>
      <c r="P13" s="76">
        <v>1712.07</v>
      </c>
      <c r="Q13" s="76"/>
      <c r="R13" s="76">
        <v>5129.59</v>
      </c>
      <c r="S13" s="76">
        <v>0</v>
      </c>
      <c r="T13" s="47">
        <v>5129.59</v>
      </c>
      <c r="U13" s="29"/>
      <c r="V13" s="45">
        <v>1641.61</v>
      </c>
      <c r="W13" s="45"/>
      <c r="X13" s="45">
        <v>1687.86</v>
      </c>
      <c r="Y13" s="45"/>
      <c r="Z13" s="45">
        <v>978.72</v>
      </c>
      <c r="AA13" s="45"/>
      <c r="AB13" s="45">
        <v>4308.1899999999996</v>
      </c>
      <c r="AC13" s="45">
        <v>0</v>
      </c>
      <c r="AD13" s="47">
        <v>4308.1899999999996</v>
      </c>
      <c r="AE13" s="29"/>
      <c r="AF13" s="45">
        <v>1661.74</v>
      </c>
      <c r="AG13" s="45"/>
      <c r="AH13" s="45">
        <v>1616.05</v>
      </c>
      <c r="AI13" s="45"/>
      <c r="AJ13" s="45">
        <v>3223.29</v>
      </c>
      <c r="AK13" s="45"/>
      <c r="AL13" s="45">
        <v>6501.08</v>
      </c>
      <c r="AM13" s="45">
        <v>0</v>
      </c>
      <c r="AN13" s="47">
        <v>6501.08</v>
      </c>
      <c r="AO13" s="29"/>
      <c r="AP13" s="90">
        <v>20893.919999999998</v>
      </c>
      <c r="AQ13" s="90">
        <v>0</v>
      </c>
      <c r="AR13" s="91">
        <v>20893.919999999998</v>
      </c>
      <c r="AS13" s="29"/>
      <c r="AT13" s="80"/>
      <c r="AU13" s="80"/>
      <c r="AV13" s="80"/>
      <c r="AW13" s="80"/>
      <c r="AX13" s="80"/>
      <c r="AY13" s="80"/>
      <c r="AZ13" s="87">
        <v>0.01</v>
      </c>
      <c r="BA13" s="80"/>
      <c r="BB13" s="80"/>
      <c r="BC13" s="80"/>
      <c r="BD13" s="87">
        <v>0.98</v>
      </c>
      <c r="BE13" s="80"/>
      <c r="BF13" s="80"/>
      <c r="BG13" s="87">
        <v>0.01</v>
      </c>
      <c r="BH13" s="49">
        <v>1</v>
      </c>
      <c r="BI13" s="29"/>
      <c r="BJ13" s="88">
        <v>0</v>
      </c>
      <c r="BK13" s="88">
        <v>0</v>
      </c>
      <c r="BL13" s="88">
        <v>0</v>
      </c>
      <c r="BM13" s="88">
        <v>0</v>
      </c>
      <c r="BN13" s="88">
        <v>0</v>
      </c>
      <c r="BO13" s="88">
        <v>0</v>
      </c>
      <c r="BP13" s="88">
        <v>208.9392</v>
      </c>
      <c r="BQ13" s="88">
        <v>0</v>
      </c>
      <c r="BR13" s="88">
        <v>0</v>
      </c>
      <c r="BS13" s="88">
        <v>0</v>
      </c>
      <c r="BT13" s="88">
        <v>20476.041599999997</v>
      </c>
      <c r="BU13" s="88">
        <v>0</v>
      </c>
      <c r="BV13" s="88">
        <v>0</v>
      </c>
      <c r="BW13" s="88">
        <v>208.9392</v>
      </c>
      <c r="BX13" s="97">
        <f t="shared" si="0"/>
        <v>0</v>
      </c>
    </row>
    <row r="14" spans="1:76" x14ac:dyDescent="0.25">
      <c r="A14" s="85" t="s">
        <v>11</v>
      </c>
      <c r="B14" s="65">
        <v>1477.74</v>
      </c>
      <c r="C14" s="65"/>
      <c r="D14" s="65">
        <v>1471.38</v>
      </c>
      <c r="E14" s="65"/>
      <c r="F14" s="65">
        <v>1466.55</v>
      </c>
      <c r="G14" s="65"/>
      <c r="H14" s="65">
        <v>4415.67</v>
      </c>
      <c r="I14" s="65">
        <v>0</v>
      </c>
      <c r="J14" s="46">
        <v>4415.67</v>
      </c>
      <c r="K14" s="46"/>
      <c r="L14" s="76">
        <v>1466.55</v>
      </c>
      <c r="M14" s="76"/>
      <c r="N14" s="76">
        <v>1472.91</v>
      </c>
      <c r="O14" s="76"/>
      <c r="P14" s="76">
        <v>1466.55</v>
      </c>
      <c r="Q14" s="76"/>
      <c r="R14" s="76">
        <v>4406.01</v>
      </c>
      <c r="S14" s="76">
        <v>0</v>
      </c>
      <c r="T14" s="47">
        <v>4406.01</v>
      </c>
      <c r="U14" s="29"/>
      <c r="V14" s="45">
        <v>1469.79</v>
      </c>
      <c r="W14" s="45"/>
      <c r="X14" s="45">
        <v>1466.55</v>
      </c>
      <c r="Y14" s="45"/>
      <c r="Z14" s="45">
        <v>1466.55</v>
      </c>
      <c r="AA14" s="45"/>
      <c r="AB14" s="45">
        <v>4402.8900000000003</v>
      </c>
      <c r="AC14" s="45">
        <v>0</v>
      </c>
      <c r="AD14" s="47">
        <v>4402.8900000000003</v>
      </c>
      <c r="AE14" s="29"/>
      <c r="AF14" s="45">
        <v>1473.02</v>
      </c>
      <c r="AG14" s="45"/>
      <c r="AH14" s="45">
        <v>1466.55</v>
      </c>
      <c r="AI14" s="45"/>
      <c r="AJ14" s="45">
        <v>2935.77</v>
      </c>
      <c r="AK14" s="45"/>
      <c r="AL14" s="45">
        <v>5875.34</v>
      </c>
      <c r="AM14" s="45">
        <v>0</v>
      </c>
      <c r="AN14" s="47">
        <v>5875.34</v>
      </c>
      <c r="AO14" s="29"/>
      <c r="AP14" s="90">
        <v>19099.91</v>
      </c>
      <c r="AQ14" s="90">
        <v>0</v>
      </c>
      <c r="AR14" s="91">
        <v>19099.91</v>
      </c>
      <c r="AS14" s="29"/>
      <c r="AT14" s="80">
        <v>0.01</v>
      </c>
      <c r="AU14" s="80">
        <v>0.01</v>
      </c>
      <c r="AV14" s="80">
        <v>0.01</v>
      </c>
      <c r="AW14" s="87">
        <v>0.01</v>
      </c>
      <c r="AX14" s="87">
        <v>0.01</v>
      </c>
      <c r="AY14" s="87">
        <v>0.01</v>
      </c>
      <c r="AZ14" s="87">
        <v>0.09</v>
      </c>
      <c r="BA14" s="87">
        <v>0.02</v>
      </c>
      <c r="BB14" s="87">
        <v>0.01</v>
      </c>
      <c r="BC14" s="87">
        <v>0.01</v>
      </c>
      <c r="BD14" s="87">
        <v>0.04</v>
      </c>
      <c r="BE14" s="87">
        <v>0.01</v>
      </c>
      <c r="BF14" s="87">
        <v>0.13</v>
      </c>
      <c r="BG14" s="87">
        <v>0.63</v>
      </c>
      <c r="BH14" s="49">
        <v>1</v>
      </c>
      <c r="BI14" s="29"/>
      <c r="BJ14" s="88">
        <v>190.9991</v>
      </c>
      <c r="BK14" s="88">
        <v>190.9991</v>
      </c>
      <c r="BL14" s="88">
        <v>190.9991</v>
      </c>
      <c r="BM14" s="88">
        <v>190.9991</v>
      </c>
      <c r="BN14" s="88">
        <v>190.9991</v>
      </c>
      <c r="BO14" s="88">
        <v>190.9991</v>
      </c>
      <c r="BP14" s="88">
        <v>1718.9919</v>
      </c>
      <c r="BQ14" s="88">
        <v>381.9982</v>
      </c>
      <c r="BR14" s="88">
        <v>190.9991</v>
      </c>
      <c r="BS14" s="88">
        <v>190.9991</v>
      </c>
      <c r="BT14" s="88">
        <v>763.99639999999999</v>
      </c>
      <c r="BU14" s="88">
        <v>190.9991</v>
      </c>
      <c r="BV14" s="88">
        <v>2482.9883</v>
      </c>
      <c r="BW14" s="88">
        <v>12032.943300000001</v>
      </c>
      <c r="BX14" s="97">
        <f t="shared" si="0"/>
        <v>0</v>
      </c>
    </row>
    <row r="15" spans="1:76" x14ac:dyDescent="0.25">
      <c r="A15" s="75" t="s">
        <v>12</v>
      </c>
      <c r="B15" s="76">
        <v>1482.56</v>
      </c>
      <c r="C15" s="76"/>
      <c r="D15" s="76">
        <v>1474.41</v>
      </c>
      <c r="E15" s="76"/>
      <c r="F15" s="76">
        <v>1506</v>
      </c>
      <c r="G15" s="76"/>
      <c r="H15" s="76">
        <v>4462.97</v>
      </c>
      <c r="I15" s="76">
        <v>0</v>
      </c>
      <c r="J15" s="46">
        <v>4462.97</v>
      </c>
      <c r="K15" s="46"/>
      <c r="L15" s="76">
        <v>1481.72</v>
      </c>
      <c r="M15" s="76"/>
      <c r="N15" s="76">
        <v>1489.55</v>
      </c>
      <c r="O15" s="76"/>
      <c r="P15" s="76">
        <v>1481.72</v>
      </c>
      <c r="Q15" s="76"/>
      <c r="R15" s="76">
        <v>4452.99</v>
      </c>
      <c r="S15" s="76">
        <v>0</v>
      </c>
      <c r="T15" s="47">
        <v>4452.99</v>
      </c>
      <c r="U15" s="29"/>
      <c r="V15" s="65">
        <v>1484.99</v>
      </c>
      <c r="W15" s="65"/>
      <c r="X15" s="65">
        <v>1520.92</v>
      </c>
      <c r="Y15" s="65"/>
      <c r="Z15" s="65">
        <v>1773.02</v>
      </c>
      <c r="AA15" s="65"/>
      <c r="AB15" s="45">
        <v>4778.93</v>
      </c>
      <c r="AC15" s="45">
        <v>0</v>
      </c>
      <c r="AD15" s="47">
        <v>4778.93</v>
      </c>
      <c r="AE15" s="29"/>
      <c r="AF15" s="65">
        <v>1481.72</v>
      </c>
      <c r="AG15" s="65"/>
      <c r="AH15" s="65">
        <v>1481.72</v>
      </c>
      <c r="AI15" s="65"/>
      <c r="AJ15" s="65">
        <v>2992.64</v>
      </c>
      <c r="AK15" s="65"/>
      <c r="AL15" s="45">
        <v>5956.08</v>
      </c>
      <c r="AM15" s="45">
        <v>0</v>
      </c>
      <c r="AN15" s="47">
        <v>5956.08</v>
      </c>
      <c r="AO15" s="29"/>
      <c r="AP15" s="90">
        <v>19650.97</v>
      </c>
      <c r="AQ15" s="90">
        <v>0</v>
      </c>
      <c r="AR15" s="91">
        <v>19650.97</v>
      </c>
      <c r="AS15" s="29"/>
      <c r="AT15" s="80">
        <v>0.2</v>
      </c>
      <c r="AU15" s="80">
        <v>0.6</v>
      </c>
      <c r="AV15" s="80">
        <v>0.04</v>
      </c>
      <c r="AW15" s="80"/>
      <c r="AX15" s="80"/>
      <c r="AY15" s="80"/>
      <c r="AZ15" s="80"/>
      <c r="BA15" s="80"/>
      <c r="BB15" s="80"/>
      <c r="BC15" s="80"/>
      <c r="BD15" s="80"/>
      <c r="BE15" s="87">
        <v>0.16</v>
      </c>
      <c r="BF15" s="80"/>
      <c r="BG15" s="80"/>
      <c r="BH15" s="49">
        <v>1</v>
      </c>
      <c r="BI15" s="29"/>
      <c r="BJ15" s="88">
        <v>3930.1940000000004</v>
      </c>
      <c r="BK15" s="88">
        <v>11790.582</v>
      </c>
      <c r="BL15" s="88">
        <v>786.03880000000004</v>
      </c>
      <c r="BM15" s="88">
        <v>0</v>
      </c>
      <c r="BN15" s="88">
        <v>0</v>
      </c>
      <c r="BO15" s="88">
        <v>0</v>
      </c>
      <c r="BP15" s="88">
        <v>0</v>
      </c>
      <c r="BQ15" s="88">
        <v>0</v>
      </c>
      <c r="BR15" s="88">
        <v>0</v>
      </c>
      <c r="BS15" s="88">
        <v>0</v>
      </c>
      <c r="BT15" s="88">
        <v>0</v>
      </c>
      <c r="BU15" s="88">
        <v>3144.1552000000001</v>
      </c>
      <c r="BV15" s="88">
        <v>0</v>
      </c>
      <c r="BW15" s="88">
        <v>0</v>
      </c>
      <c r="BX15" s="97">
        <f t="shared" si="0"/>
        <v>0</v>
      </c>
    </row>
    <row r="16" spans="1:76" x14ac:dyDescent="0.25">
      <c r="A16" s="75" t="s">
        <v>34</v>
      </c>
      <c r="B16" s="76"/>
      <c r="C16" s="76"/>
      <c r="D16" s="76"/>
      <c r="E16" s="76"/>
      <c r="F16" s="76"/>
      <c r="G16" s="76"/>
      <c r="H16" s="76">
        <v>0</v>
      </c>
      <c r="I16" s="76">
        <v>0</v>
      </c>
      <c r="J16" s="46">
        <v>0</v>
      </c>
      <c r="K16" s="46"/>
      <c r="L16" s="76"/>
      <c r="M16" s="76"/>
      <c r="N16" s="76"/>
      <c r="O16" s="76"/>
      <c r="P16" s="76"/>
      <c r="Q16" s="76"/>
      <c r="R16" s="76">
        <v>0</v>
      </c>
      <c r="S16" s="76">
        <v>0</v>
      </c>
      <c r="T16" s="47">
        <v>0</v>
      </c>
      <c r="U16" s="29"/>
      <c r="V16" s="65"/>
      <c r="W16" s="65"/>
      <c r="X16" s="65"/>
      <c r="Y16" s="65"/>
      <c r="Z16" s="65"/>
      <c r="AA16" s="65"/>
      <c r="AB16" s="45">
        <v>0</v>
      </c>
      <c r="AC16" s="45">
        <v>0</v>
      </c>
      <c r="AD16" s="47">
        <v>0</v>
      </c>
      <c r="AE16" s="29"/>
      <c r="AF16" s="65"/>
      <c r="AG16" s="65"/>
      <c r="AH16" s="65"/>
      <c r="AI16" s="65"/>
      <c r="AJ16" s="65">
        <v>552.76</v>
      </c>
      <c r="AK16" s="65"/>
      <c r="AL16" s="45">
        <v>552.76</v>
      </c>
      <c r="AM16" s="45">
        <v>0</v>
      </c>
      <c r="AN16" s="47">
        <v>552.76</v>
      </c>
      <c r="AO16" s="29"/>
      <c r="AP16" s="90">
        <v>552.76</v>
      </c>
      <c r="AQ16" s="90">
        <v>0</v>
      </c>
      <c r="AR16" s="91">
        <v>552.76</v>
      </c>
      <c r="AS16" s="29"/>
      <c r="AT16" s="80"/>
      <c r="AU16" s="80">
        <v>1</v>
      </c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49">
        <v>1</v>
      </c>
      <c r="BI16" s="29"/>
      <c r="BJ16" s="88">
        <v>0</v>
      </c>
      <c r="BK16" s="88">
        <v>552.76</v>
      </c>
      <c r="BL16" s="88">
        <v>0</v>
      </c>
      <c r="BM16" s="88">
        <v>0</v>
      </c>
      <c r="BN16" s="88">
        <v>0</v>
      </c>
      <c r="BO16" s="88">
        <v>0</v>
      </c>
      <c r="BP16" s="88">
        <v>0</v>
      </c>
      <c r="BQ16" s="88">
        <v>0</v>
      </c>
      <c r="BR16" s="88">
        <v>0</v>
      </c>
      <c r="BS16" s="88">
        <v>0</v>
      </c>
      <c r="BT16" s="88">
        <v>0</v>
      </c>
      <c r="BU16" s="88">
        <v>0</v>
      </c>
      <c r="BV16" s="88">
        <v>0</v>
      </c>
      <c r="BW16" s="88">
        <v>0</v>
      </c>
      <c r="BX16" s="97">
        <f t="shared" si="0"/>
        <v>0</v>
      </c>
    </row>
    <row r="17" spans="1:76" x14ac:dyDescent="0.25">
      <c r="A17" s="75" t="s">
        <v>14</v>
      </c>
      <c r="B17" s="76">
        <v>2544.2800000000002</v>
      </c>
      <c r="C17" s="76"/>
      <c r="D17" s="76">
        <v>2567.5</v>
      </c>
      <c r="E17" s="76"/>
      <c r="F17" s="76">
        <v>2533.64</v>
      </c>
      <c r="G17" s="76"/>
      <c r="H17" s="76">
        <v>7645.42</v>
      </c>
      <c r="I17" s="76">
        <v>0</v>
      </c>
      <c r="J17" s="46">
        <v>7645.42</v>
      </c>
      <c r="K17" s="46"/>
      <c r="L17" s="76">
        <v>2533.64</v>
      </c>
      <c r="M17" s="76"/>
      <c r="N17" s="76">
        <v>2533.64</v>
      </c>
      <c r="O17" s="76"/>
      <c r="P17" s="76">
        <v>2533.64</v>
      </c>
      <c r="Q17" s="76"/>
      <c r="R17" s="76">
        <v>7600.92</v>
      </c>
      <c r="S17" s="76">
        <v>0</v>
      </c>
      <c r="T17" s="47">
        <v>7600.92</v>
      </c>
      <c r="U17" s="29"/>
      <c r="V17" s="65">
        <v>2533.64</v>
      </c>
      <c r="W17" s="65"/>
      <c r="X17" s="65">
        <v>2533.64</v>
      </c>
      <c r="Y17" s="65"/>
      <c r="Z17" s="65">
        <v>2533.64</v>
      </c>
      <c r="AA17" s="65"/>
      <c r="AB17" s="45">
        <v>7600.92</v>
      </c>
      <c r="AC17" s="45">
        <v>0</v>
      </c>
      <c r="AD17" s="47">
        <v>7600.92</v>
      </c>
      <c r="AE17" s="29"/>
      <c r="AF17" s="65">
        <v>2533.64</v>
      </c>
      <c r="AG17" s="65"/>
      <c r="AH17" s="65">
        <v>2533.64</v>
      </c>
      <c r="AI17" s="65"/>
      <c r="AJ17" s="65">
        <v>5070.99</v>
      </c>
      <c r="AK17" s="65"/>
      <c r="AL17" s="45">
        <v>10138.27</v>
      </c>
      <c r="AM17" s="45">
        <v>0</v>
      </c>
      <c r="AN17" s="47">
        <v>10138.27</v>
      </c>
      <c r="AO17" s="29"/>
      <c r="AP17" s="90">
        <v>32985.53</v>
      </c>
      <c r="AQ17" s="90">
        <v>0</v>
      </c>
      <c r="AR17" s="91">
        <v>32985.53</v>
      </c>
      <c r="AS17" s="29"/>
      <c r="AT17" s="80"/>
      <c r="AU17" s="80"/>
      <c r="AV17" s="80"/>
      <c r="AW17" s="80"/>
      <c r="AX17" s="80"/>
      <c r="AY17" s="80"/>
      <c r="AZ17" s="87">
        <v>0.01</v>
      </c>
      <c r="BA17" s="80"/>
      <c r="BB17" s="87">
        <v>0.05</v>
      </c>
      <c r="BC17" s="87">
        <v>0.8</v>
      </c>
      <c r="BD17" s="87">
        <v>0.14000000000000001</v>
      </c>
      <c r="BE17" s="80"/>
      <c r="BF17" s="80"/>
      <c r="BG17" s="80"/>
      <c r="BH17" s="49">
        <v>1</v>
      </c>
      <c r="BI17" s="29"/>
      <c r="BJ17" s="88">
        <v>0</v>
      </c>
      <c r="BK17" s="88">
        <v>0</v>
      </c>
      <c r="BL17" s="88">
        <v>0</v>
      </c>
      <c r="BM17" s="88">
        <v>0</v>
      </c>
      <c r="BN17" s="88">
        <v>0</v>
      </c>
      <c r="BO17" s="88">
        <v>0</v>
      </c>
      <c r="BP17" s="88">
        <v>329.8553</v>
      </c>
      <c r="BQ17" s="88">
        <v>0</v>
      </c>
      <c r="BR17" s="88">
        <v>1649.2764999999999</v>
      </c>
      <c r="BS17" s="88">
        <v>26388.423999999999</v>
      </c>
      <c r="BT17" s="88">
        <v>4617.9742000000006</v>
      </c>
      <c r="BU17" s="88">
        <v>0</v>
      </c>
      <c r="BV17" s="88">
        <v>0</v>
      </c>
      <c r="BW17" s="88">
        <v>0</v>
      </c>
      <c r="BX17" s="97">
        <f t="shared" si="0"/>
        <v>0</v>
      </c>
    </row>
    <row r="18" spans="1:76" x14ac:dyDescent="0.25">
      <c r="A18" s="75" t="s">
        <v>15</v>
      </c>
      <c r="B18" s="76">
        <v>1891.03</v>
      </c>
      <c r="C18" s="76"/>
      <c r="D18" s="76">
        <v>1891.03</v>
      </c>
      <c r="E18" s="76"/>
      <c r="F18" s="76">
        <v>1886.2</v>
      </c>
      <c r="G18" s="76"/>
      <c r="H18" s="76">
        <v>5668.26</v>
      </c>
      <c r="I18" s="76">
        <v>0</v>
      </c>
      <c r="J18" s="46">
        <v>5668.26</v>
      </c>
      <c r="K18" s="46"/>
      <c r="L18" s="76">
        <v>1886.2</v>
      </c>
      <c r="M18" s="76"/>
      <c r="N18" s="76">
        <v>2067.2199999999998</v>
      </c>
      <c r="O18" s="76"/>
      <c r="P18" s="76">
        <v>2170.87</v>
      </c>
      <c r="Q18" s="76"/>
      <c r="R18" s="76">
        <v>6124.29</v>
      </c>
      <c r="S18" s="76">
        <v>0</v>
      </c>
      <c r="T18" s="47">
        <v>6124.29</v>
      </c>
      <c r="U18" s="29"/>
      <c r="V18" s="76">
        <v>2095.31</v>
      </c>
      <c r="W18" s="76"/>
      <c r="X18" s="76">
        <v>2067.08</v>
      </c>
      <c r="Y18" s="76"/>
      <c r="Z18" s="76">
        <v>2169.3200000000002</v>
      </c>
      <c r="AA18" s="76"/>
      <c r="AB18" s="45">
        <v>6331.7099999999991</v>
      </c>
      <c r="AC18" s="45">
        <v>0</v>
      </c>
      <c r="AD18" s="47">
        <v>6331.7099999999991</v>
      </c>
      <c r="AE18" s="29"/>
      <c r="AF18" s="65">
        <v>1886.2</v>
      </c>
      <c r="AG18" s="65"/>
      <c r="AH18" s="65">
        <v>933.18</v>
      </c>
      <c r="AI18" s="65"/>
      <c r="AJ18" s="65">
        <v>2943.97</v>
      </c>
      <c r="AK18" s="65"/>
      <c r="AL18" s="45">
        <v>5763.35</v>
      </c>
      <c r="AM18" s="45">
        <v>0</v>
      </c>
      <c r="AN18" s="47">
        <v>5763.35</v>
      </c>
      <c r="AO18" s="29"/>
      <c r="AP18" s="90">
        <v>23887.61</v>
      </c>
      <c r="AQ18" s="90">
        <v>0</v>
      </c>
      <c r="AR18" s="91">
        <v>23887.61</v>
      </c>
      <c r="AS18" s="29"/>
      <c r="AT18" s="80">
        <v>0.09</v>
      </c>
      <c r="AU18" s="80">
        <v>0.36</v>
      </c>
      <c r="AV18" s="80">
        <v>0.02</v>
      </c>
      <c r="AW18" s="87">
        <v>0.06</v>
      </c>
      <c r="AX18" s="80"/>
      <c r="AY18" s="80"/>
      <c r="AZ18" s="87">
        <v>0.01</v>
      </c>
      <c r="BA18" s="80"/>
      <c r="BB18" s="80"/>
      <c r="BC18" s="80"/>
      <c r="BD18" s="87">
        <v>0.36</v>
      </c>
      <c r="BE18" s="87">
        <v>0.04</v>
      </c>
      <c r="BF18" s="80"/>
      <c r="BG18" s="87">
        <v>0.06</v>
      </c>
      <c r="BH18" s="49">
        <v>1</v>
      </c>
      <c r="BI18" s="29"/>
      <c r="BJ18" s="88">
        <v>2149.8849</v>
      </c>
      <c r="BK18" s="88">
        <v>8599.5396000000001</v>
      </c>
      <c r="BL18" s="88">
        <v>477.75220000000002</v>
      </c>
      <c r="BM18" s="88">
        <v>1433.2565999999999</v>
      </c>
      <c r="BN18" s="88">
        <v>0</v>
      </c>
      <c r="BO18" s="88">
        <v>0</v>
      </c>
      <c r="BP18" s="88">
        <v>238.87610000000001</v>
      </c>
      <c r="BQ18" s="88">
        <v>0</v>
      </c>
      <c r="BR18" s="88">
        <v>0</v>
      </c>
      <c r="BS18" s="88">
        <v>0</v>
      </c>
      <c r="BT18" s="88">
        <v>8599.5396000000001</v>
      </c>
      <c r="BU18" s="88">
        <v>955.50440000000003</v>
      </c>
      <c r="BV18" s="88">
        <v>0</v>
      </c>
      <c r="BW18" s="88">
        <v>1433.2565999999999</v>
      </c>
      <c r="BX18" s="97">
        <f t="shared" si="0"/>
        <v>0</v>
      </c>
    </row>
    <row r="19" spans="1:76" x14ac:dyDescent="0.25">
      <c r="A19" s="75" t="s">
        <v>35</v>
      </c>
      <c r="B19" s="76"/>
      <c r="C19" s="76"/>
      <c r="D19" s="76"/>
      <c r="E19" s="76"/>
      <c r="F19" s="76"/>
      <c r="G19" s="76"/>
      <c r="H19" s="76">
        <v>0</v>
      </c>
      <c r="I19" s="76">
        <v>0</v>
      </c>
      <c r="J19" s="46">
        <v>0</v>
      </c>
      <c r="K19" s="46"/>
      <c r="L19" s="76"/>
      <c r="M19" s="76"/>
      <c r="N19" s="76">
        <v>683.75</v>
      </c>
      <c r="O19" s="76"/>
      <c r="P19" s="76">
        <v>1482.62</v>
      </c>
      <c r="Q19" s="76"/>
      <c r="R19" s="76">
        <v>2166.37</v>
      </c>
      <c r="S19" s="76">
        <v>0</v>
      </c>
      <c r="T19" s="47">
        <v>2166.37</v>
      </c>
      <c r="U19" s="29"/>
      <c r="V19" s="76">
        <v>1851.99</v>
      </c>
      <c r="W19" s="76"/>
      <c r="X19" s="76"/>
      <c r="Y19" s="76"/>
      <c r="Z19" s="76">
        <v>1910.18</v>
      </c>
      <c r="AA19" s="76"/>
      <c r="AB19" s="45">
        <v>3762.17</v>
      </c>
      <c r="AC19" s="45">
        <v>0</v>
      </c>
      <c r="AD19" s="47">
        <v>3762.17</v>
      </c>
      <c r="AE19" s="29"/>
      <c r="AF19" s="65">
        <v>1803.36</v>
      </c>
      <c r="AG19" s="65"/>
      <c r="AH19" s="65">
        <v>1413.75</v>
      </c>
      <c r="AI19" s="65"/>
      <c r="AJ19" s="65">
        <v>2166.65</v>
      </c>
      <c r="AK19" s="65"/>
      <c r="AL19" s="45">
        <v>5383.76</v>
      </c>
      <c r="AM19" s="45">
        <v>0</v>
      </c>
      <c r="AN19" s="47">
        <v>5383.76</v>
      </c>
      <c r="AO19" s="29"/>
      <c r="AP19" s="90">
        <v>11312.3</v>
      </c>
      <c r="AQ19" s="90">
        <v>0</v>
      </c>
      <c r="AR19" s="91">
        <v>11312.3</v>
      </c>
      <c r="AS19" s="29"/>
      <c r="AT19" s="80">
        <v>0.19</v>
      </c>
      <c r="AU19" s="80">
        <v>0.16</v>
      </c>
      <c r="AV19" s="80">
        <v>0.14000000000000001</v>
      </c>
      <c r="AW19" s="87">
        <v>0.25</v>
      </c>
      <c r="AX19" s="87">
        <v>0.03</v>
      </c>
      <c r="AY19" s="80"/>
      <c r="AZ19" s="87">
        <v>0.19</v>
      </c>
      <c r="BA19" s="80"/>
      <c r="BB19" s="80"/>
      <c r="BC19" s="80"/>
      <c r="BD19" s="87"/>
      <c r="BE19" s="87">
        <v>0.03</v>
      </c>
      <c r="BF19" s="80"/>
      <c r="BG19" s="87">
        <v>0.01</v>
      </c>
      <c r="BH19" s="49">
        <v>1</v>
      </c>
      <c r="BI19" s="29"/>
      <c r="BJ19" s="88">
        <v>2149.337</v>
      </c>
      <c r="BK19" s="88">
        <v>1809.9679999999998</v>
      </c>
      <c r="BL19" s="88">
        <v>1583.722</v>
      </c>
      <c r="BM19" s="88">
        <v>2828.0749999999998</v>
      </c>
      <c r="BN19" s="88">
        <v>339.36899999999997</v>
      </c>
      <c r="BO19" s="88">
        <v>0</v>
      </c>
      <c r="BP19" s="88">
        <v>2149.337</v>
      </c>
      <c r="BQ19" s="88">
        <v>0</v>
      </c>
      <c r="BR19" s="88">
        <v>0</v>
      </c>
      <c r="BS19" s="88">
        <v>0</v>
      </c>
      <c r="BT19" s="88">
        <v>0</v>
      </c>
      <c r="BU19" s="88">
        <v>339.36899999999997</v>
      </c>
      <c r="BV19" s="88">
        <v>0</v>
      </c>
      <c r="BW19" s="88">
        <v>113.12299999999999</v>
      </c>
      <c r="BX19" s="97">
        <f t="shared" si="0"/>
        <v>0</v>
      </c>
    </row>
    <row r="20" spans="1:76" x14ac:dyDescent="0.25">
      <c r="A20" s="75" t="s">
        <v>17</v>
      </c>
      <c r="B20" s="76">
        <v>44.72</v>
      </c>
      <c r="C20" s="76"/>
      <c r="D20" s="76"/>
      <c r="E20" s="76"/>
      <c r="F20" s="76"/>
      <c r="G20" s="76"/>
      <c r="H20" s="76">
        <v>44.72</v>
      </c>
      <c r="I20" s="76">
        <v>0</v>
      </c>
      <c r="J20" s="46">
        <v>44.72</v>
      </c>
      <c r="K20" s="46"/>
      <c r="L20" s="76"/>
      <c r="M20" s="76"/>
      <c r="N20" s="76"/>
      <c r="O20" s="76"/>
      <c r="P20" s="76"/>
      <c r="Q20" s="76"/>
      <c r="R20" s="76">
        <v>0</v>
      </c>
      <c r="S20" s="76">
        <v>0</v>
      </c>
      <c r="T20" s="47">
        <v>0</v>
      </c>
      <c r="U20" s="29"/>
      <c r="V20" s="76"/>
      <c r="W20" s="76"/>
      <c r="X20" s="76"/>
      <c r="Y20" s="76"/>
      <c r="Z20" s="76"/>
      <c r="AA20" s="76"/>
      <c r="AB20" s="45">
        <v>0</v>
      </c>
      <c r="AC20" s="45">
        <v>0</v>
      </c>
      <c r="AD20" s="47">
        <v>0</v>
      </c>
      <c r="AE20" s="29"/>
      <c r="AF20" s="65"/>
      <c r="AG20" s="65"/>
      <c r="AH20" s="65"/>
      <c r="AI20" s="65"/>
      <c r="AJ20" s="65">
        <v>562.76</v>
      </c>
      <c r="AK20" s="65"/>
      <c r="AL20" s="45">
        <v>562.76</v>
      </c>
      <c r="AM20" s="45">
        <v>0</v>
      </c>
      <c r="AN20" s="47">
        <v>562.76</v>
      </c>
      <c r="AO20" s="29"/>
      <c r="AP20" s="90">
        <v>607.48</v>
      </c>
      <c r="AQ20" s="90">
        <v>0</v>
      </c>
      <c r="AR20" s="91">
        <v>607.48</v>
      </c>
      <c r="AS20" s="29"/>
      <c r="AT20" s="80"/>
      <c r="AU20" s="80">
        <v>1</v>
      </c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7"/>
      <c r="BH20" s="49">
        <v>1</v>
      </c>
      <c r="BI20" s="29"/>
      <c r="BJ20" s="88">
        <v>0</v>
      </c>
      <c r="BK20" s="88">
        <v>607.48</v>
      </c>
      <c r="BL20" s="88">
        <v>0</v>
      </c>
      <c r="BM20" s="88">
        <v>0</v>
      </c>
      <c r="BN20" s="88">
        <v>0</v>
      </c>
      <c r="BO20" s="88">
        <v>0</v>
      </c>
      <c r="BP20" s="88">
        <v>0</v>
      </c>
      <c r="BQ20" s="88">
        <v>0</v>
      </c>
      <c r="BR20" s="88">
        <v>0</v>
      </c>
      <c r="BS20" s="88">
        <v>0</v>
      </c>
      <c r="BT20" s="88">
        <v>0</v>
      </c>
      <c r="BU20" s="88">
        <v>0</v>
      </c>
      <c r="BV20" s="88">
        <v>0</v>
      </c>
      <c r="BW20" s="88">
        <v>0</v>
      </c>
      <c r="BX20" s="97">
        <f t="shared" si="0"/>
        <v>0</v>
      </c>
    </row>
    <row r="21" spans="1:76" x14ac:dyDescent="0.25">
      <c r="A21" s="75" t="s">
        <v>18</v>
      </c>
      <c r="B21" s="76">
        <v>1227.21</v>
      </c>
      <c r="C21" s="76"/>
      <c r="D21" s="76">
        <v>1474.41</v>
      </c>
      <c r="E21" s="76"/>
      <c r="F21" s="76">
        <v>1772.75</v>
      </c>
      <c r="G21" s="76"/>
      <c r="H21" s="76">
        <v>4474.37</v>
      </c>
      <c r="I21" s="76">
        <v>0</v>
      </c>
      <c r="J21" s="46">
        <v>4474.37</v>
      </c>
      <c r="K21" s="46"/>
      <c r="L21" s="76">
        <v>1482.17</v>
      </c>
      <c r="M21" s="76"/>
      <c r="N21" s="76">
        <v>1417.18</v>
      </c>
      <c r="O21" s="76"/>
      <c r="P21" s="76">
        <v>1072.0999999999999</v>
      </c>
      <c r="Q21" s="76"/>
      <c r="R21" s="76">
        <v>3971.4500000000003</v>
      </c>
      <c r="S21" s="76">
        <v>0</v>
      </c>
      <c r="T21" s="47">
        <v>3971.4500000000003</v>
      </c>
      <c r="U21" s="29"/>
      <c r="V21" s="76">
        <v>2081.61</v>
      </c>
      <c r="W21" s="76"/>
      <c r="X21" s="76"/>
      <c r="Y21" s="76"/>
      <c r="Z21" s="76"/>
      <c r="AA21" s="76"/>
      <c r="AB21" s="45">
        <v>2081.61</v>
      </c>
      <c r="AC21" s="45">
        <v>0</v>
      </c>
      <c r="AD21" s="47">
        <v>2081.61</v>
      </c>
      <c r="AE21" s="29"/>
      <c r="AF21" s="65"/>
      <c r="AG21" s="65"/>
      <c r="AH21" s="65"/>
      <c r="AI21" s="65"/>
      <c r="AJ21" s="65">
        <v>960.58</v>
      </c>
      <c r="AK21" s="65"/>
      <c r="AL21" s="45">
        <v>960.58</v>
      </c>
      <c r="AM21" s="45">
        <v>0</v>
      </c>
      <c r="AN21" s="47">
        <v>960.58</v>
      </c>
      <c r="AO21" s="29"/>
      <c r="AP21" s="90">
        <v>11488.01</v>
      </c>
      <c r="AQ21" s="90">
        <v>0</v>
      </c>
      <c r="AR21" s="91">
        <v>11488.01</v>
      </c>
      <c r="AS21" s="29"/>
      <c r="AT21" s="80">
        <v>0.2</v>
      </c>
      <c r="AU21" s="80">
        <v>0.75</v>
      </c>
      <c r="AV21" s="80">
        <v>0.05</v>
      </c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49">
        <v>1</v>
      </c>
      <c r="BI21" s="29"/>
      <c r="BJ21" s="88">
        <v>2297.6020000000003</v>
      </c>
      <c r="BK21" s="88">
        <v>8616.0074999999997</v>
      </c>
      <c r="BL21" s="88">
        <v>574.40050000000008</v>
      </c>
      <c r="BM21" s="88">
        <v>0</v>
      </c>
      <c r="BN21" s="88">
        <v>0</v>
      </c>
      <c r="BO21" s="88">
        <v>0</v>
      </c>
      <c r="BP21" s="88">
        <v>0</v>
      </c>
      <c r="BQ21" s="88">
        <v>0</v>
      </c>
      <c r="BR21" s="88">
        <v>0</v>
      </c>
      <c r="BS21" s="88">
        <v>0</v>
      </c>
      <c r="BT21" s="88">
        <v>0</v>
      </c>
      <c r="BU21" s="88">
        <v>0</v>
      </c>
      <c r="BV21" s="88">
        <v>0</v>
      </c>
      <c r="BW21" s="88">
        <v>0</v>
      </c>
      <c r="BX21" s="97">
        <f t="shared" si="0"/>
        <v>0</v>
      </c>
    </row>
    <row r="22" spans="1:76" x14ac:dyDescent="0.25">
      <c r="A22" s="75" t="s">
        <v>19</v>
      </c>
      <c r="B22" s="76">
        <v>1362.03</v>
      </c>
      <c r="C22" s="76"/>
      <c r="D22" s="76">
        <v>1339.59</v>
      </c>
      <c r="E22" s="76"/>
      <c r="F22" s="76">
        <v>1847.35</v>
      </c>
      <c r="G22" s="76"/>
      <c r="H22" s="76">
        <v>4548.9699999999993</v>
      </c>
      <c r="I22" s="76">
        <v>0</v>
      </c>
      <c r="J22" s="46">
        <v>4548.9699999999993</v>
      </c>
      <c r="K22" s="46"/>
      <c r="L22" s="76">
        <v>1482.17</v>
      </c>
      <c r="M22" s="76"/>
      <c r="N22" s="76">
        <v>1483.66</v>
      </c>
      <c r="O22" s="76"/>
      <c r="P22" s="76">
        <v>1482.62</v>
      </c>
      <c r="Q22" s="76"/>
      <c r="R22" s="76">
        <v>4448.45</v>
      </c>
      <c r="S22" s="76">
        <v>0</v>
      </c>
      <c r="T22" s="47">
        <v>4448.45</v>
      </c>
      <c r="U22" s="29"/>
      <c r="V22" s="76">
        <v>2078.87</v>
      </c>
      <c r="W22" s="76"/>
      <c r="X22" s="76"/>
      <c r="Y22" s="76"/>
      <c r="Z22" s="76"/>
      <c r="AA22" s="76"/>
      <c r="AB22" s="45">
        <v>2078.87</v>
      </c>
      <c r="AC22" s="45">
        <v>0</v>
      </c>
      <c r="AD22" s="47">
        <v>2078.87</v>
      </c>
      <c r="AE22" s="29"/>
      <c r="AF22" s="65"/>
      <c r="AG22" s="65"/>
      <c r="AH22" s="65"/>
      <c r="AI22" s="65"/>
      <c r="AJ22" s="65">
        <v>960.58</v>
      </c>
      <c r="AK22" s="65"/>
      <c r="AL22" s="45">
        <v>960.58</v>
      </c>
      <c r="AM22" s="45"/>
      <c r="AN22" s="47">
        <v>960.58</v>
      </c>
      <c r="AO22" s="29"/>
      <c r="AP22" s="90">
        <v>12036.869999999997</v>
      </c>
      <c r="AQ22" s="90">
        <v>0</v>
      </c>
      <c r="AR22" s="91">
        <v>12036.869999999997</v>
      </c>
      <c r="AS22" s="29"/>
      <c r="AT22" s="80">
        <v>0.15</v>
      </c>
      <c r="AU22" s="80">
        <v>0.76</v>
      </c>
      <c r="AV22" s="80">
        <v>7.0000000000000007E-2</v>
      </c>
      <c r="AW22" s="80"/>
      <c r="AX22" s="80"/>
      <c r="AY22" s="80"/>
      <c r="AZ22" s="80"/>
      <c r="BA22" s="80"/>
      <c r="BB22" s="80"/>
      <c r="BC22" s="80"/>
      <c r="BD22" s="80"/>
      <c r="BE22" s="87">
        <v>0.01</v>
      </c>
      <c r="BF22" s="80"/>
      <c r="BG22" s="87">
        <v>0.01</v>
      </c>
      <c r="BH22" s="49">
        <v>1</v>
      </c>
      <c r="BI22" s="29"/>
      <c r="BJ22" s="88">
        <v>1805.5304999999996</v>
      </c>
      <c r="BK22" s="88">
        <v>9148.0211999999974</v>
      </c>
      <c r="BL22" s="88">
        <v>842.58089999999993</v>
      </c>
      <c r="BM22" s="88">
        <v>0</v>
      </c>
      <c r="BN22" s="88">
        <v>0</v>
      </c>
      <c r="BO22" s="88">
        <v>0</v>
      </c>
      <c r="BP22" s="88">
        <v>0</v>
      </c>
      <c r="BQ22" s="88">
        <v>0</v>
      </c>
      <c r="BR22" s="88">
        <v>0</v>
      </c>
      <c r="BS22" s="88">
        <v>0</v>
      </c>
      <c r="BT22" s="88">
        <v>0</v>
      </c>
      <c r="BU22" s="88">
        <v>120.36869999999998</v>
      </c>
      <c r="BV22" s="88">
        <v>0</v>
      </c>
      <c r="BW22" s="88">
        <v>120.36869999999998</v>
      </c>
      <c r="BX22" s="97">
        <f t="shared" si="0"/>
        <v>0</v>
      </c>
    </row>
    <row r="23" spans="1:76" x14ac:dyDescent="0.25">
      <c r="A23" s="75" t="s">
        <v>20</v>
      </c>
      <c r="B23" s="76">
        <v>1362.03</v>
      </c>
      <c r="C23" s="76"/>
      <c r="D23" s="76">
        <v>1474.41</v>
      </c>
      <c r="E23" s="76"/>
      <c r="F23" s="76">
        <v>1860.83</v>
      </c>
      <c r="G23" s="76"/>
      <c r="H23" s="76">
        <v>4697.2700000000004</v>
      </c>
      <c r="I23" s="76">
        <v>0</v>
      </c>
      <c r="J23" s="46">
        <v>4697.2700000000004</v>
      </c>
      <c r="K23" s="46"/>
      <c r="L23" s="76">
        <v>1482.17</v>
      </c>
      <c r="M23" s="76"/>
      <c r="N23" s="76">
        <v>1486.95</v>
      </c>
      <c r="O23" s="76"/>
      <c r="P23" s="76">
        <v>1482.62</v>
      </c>
      <c r="Q23" s="76"/>
      <c r="R23" s="76">
        <v>4451.74</v>
      </c>
      <c r="S23" s="76">
        <v>0</v>
      </c>
      <c r="T23" s="47">
        <v>4451.74</v>
      </c>
      <c r="U23" s="29"/>
      <c r="V23" s="76">
        <v>2079.1999999999998</v>
      </c>
      <c r="W23" s="76"/>
      <c r="X23" s="76"/>
      <c r="Y23" s="76"/>
      <c r="Z23" s="76">
        <v>1481.72</v>
      </c>
      <c r="AA23" s="76"/>
      <c r="AB23" s="45">
        <v>3560.92</v>
      </c>
      <c r="AC23" s="45">
        <v>0</v>
      </c>
      <c r="AD23" s="47">
        <v>3560.92</v>
      </c>
      <c r="AE23" s="29"/>
      <c r="AF23" s="65">
        <v>1481.72</v>
      </c>
      <c r="AG23" s="65"/>
      <c r="AH23" s="65">
        <v>1481.72</v>
      </c>
      <c r="AI23" s="65"/>
      <c r="AJ23" s="65">
        <v>2003.93</v>
      </c>
      <c r="AK23" s="65"/>
      <c r="AL23" s="45">
        <v>4967.37</v>
      </c>
      <c r="AM23" s="45">
        <v>0</v>
      </c>
      <c r="AN23" s="47">
        <v>4967.37</v>
      </c>
      <c r="AO23" s="29"/>
      <c r="AP23" s="90">
        <v>17677.3</v>
      </c>
      <c r="AQ23" s="90">
        <v>0</v>
      </c>
      <c r="AR23" s="91">
        <v>17677.3</v>
      </c>
      <c r="AS23" s="29"/>
      <c r="AT23" s="80">
        <v>0.23</v>
      </c>
      <c r="AU23" s="80">
        <v>0.75</v>
      </c>
      <c r="AV23" s="80">
        <v>0.02</v>
      </c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49">
        <v>1</v>
      </c>
      <c r="BI23" s="29"/>
      <c r="BJ23" s="88">
        <v>4065.779</v>
      </c>
      <c r="BK23" s="88">
        <v>13257.974999999999</v>
      </c>
      <c r="BL23" s="88">
        <v>353.54599999999999</v>
      </c>
      <c r="BM23" s="88">
        <v>0</v>
      </c>
      <c r="BN23" s="88">
        <v>0</v>
      </c>
      <c r="BO23" s="88">
        <v>0</v>
      </c>
      <c r="BP23" s="88">
        <v>0</v>
      </c>
      <c r="BQ23" s="88">
        <v>0</v>
      </c>
      <c r="BR23" s="88">
        <v>0</v>
      </c>
      <c r="BS23" s="88">
        <v>0</v>
      </c>
      <c r="BT23" s="88">
        <v>0</v>
      </c>
      <c r="BU23" s="88">
        <v>0</v>
      </c>
      <c r="BV23" s="88">
        <v>0</v>
      </c>
      <c r="BW23" s="88">
        <v>0</v>
      </c>
      <c r="BX23" s="97">
        <f t="shared" si="0"/>
        <v>0</v>
      </c>
    </row>
    <row r="24" spans="1:76" x14ac:dyDescent="0.25">
      <c r="A24" s="75" t="s">
        <v>21</v>
      </c>
      <c r="B24" s="76">
        <v>1519.09</v>
      </c>
      <c r="C24" s="76"/>
      <c r="D24" s="76">
        <v>1519.09</v>
      </c>
      <c r="E24" s="76"/>
      <c r="F24" s="76">
        <v>1514.26</v>
      </c>
      <c r="G24" s="76"/>
      <c r="H24" s="76">
        <v>4552.4399999999996</v>
      </c>
      <c r="I24" s="76">
        <v>0</v>
      </c>
      <c r="J24" s="46">
        <v>4552.4399999999996</v>
      </c>
      <c r="K24" s="46"/>
      <c r="L24" s="76">
        <v>1514.26</v>
      </c>
      <c r="M24" s="76"/>
      <c r="N24" s="76">
        <v>209.68</v>
      </c>
      <c r="O24" s="76"/>
      <c r="P24" s="76">
        <v>3238.06</v>
      </c>
      <c r="Q24" s="76"/>
      <c r="R24" s="76">
        <v>4962</v>
      </c>
      <c r="S24" s="76">
        <v>0</v>
      </c>
      <c r="T24" s="47">
        <v>4962</v>
      </c>
      <c r="U24" s="29"/>
      <c r="V24" s="76"/>
      <c r="W24" s="76"/>
      <c r="X24" s="76"/>
      <c r="Y24" s="76"/>
      <c r="Z24" s="76"/>
      <c r="AA24" s="76"/>
      <c r="AB24" s="45">
        <v>0</v>
      </c>
      <c r="AC24" s="45">
        <v>0</v>
      </c>
      <c r="AD24" s="47">
        <v>0</v>
      </c>
      <c r="AE24" s="29"/>
      <c r="AF24" s="76"/>
      <c r="AG24" s="76"/>
      <c r="AH24" s="76"/>
      <c r="AI24" s="76"/>
      <c r="AJ24" s="76">
        <v>0</v>
      </c>
      <c r="AK24" s="76"/>
      <c r="AL24" s="45">
        <v>0</v>
      </c>
      <c r="AM24" s="45">
        <v>0</v>
      </c>
      <c r="AN24" s="47">
        <v>0</v>
      </c>
      <c r="AO24" s="29"/>
      <c r="AP24" s="92">
        <v>9514.4399999999987</v>
      </c>
      <c r="AQ24" s="92">
        <v>0</v>
      </c>
      <c r="AR24" s="93">
        <v>9514.4399999999987</v>
      </c>
      <c r="AS24" s="29"/>
      <c r="AT24" s="80">
        <v>0.2</v>
      </c>
      <c r="AU24" s="80">
        <v>0.6</v>
      </c>
      <c r="AV24" s="80">
        <v>0.04</v>
      </c>
      <c r="AW24" s="80"/>
      <c r="AX24" s="80"/>
      <c r="AY24" s="80"/>
      <c r="AZ24" s="80"/>
      <c r="BA24" s="80"/>
      <c r="BB24" s="80"/>
      <c r="BC24" s="80"/>
      <c r="BD24" s="80"/>
      <c r="BE24" s="87">
        <v>0.16</v>
      </c>
      <c r="BF24" s="80"/>
      <c r="BG24" s="80"/>
      <c r="BH24" s="49">
        <v>1</v>
      </c>
      <c r="BI24" s="29"/>
      <c r="BJ24" s="88">
        <v>1902.8879999999999</v>
      </c>
      <c r="BK24" s="88">
        <v>5708.6639999999989</v>
      </c>
      <c r="BL24" s="88">
        <v>380.57759999999996</v>
      </c>
      <c r="BM24" s="88">
        <v>0</v>
      </c>
      <c r="BN24" s="88">
        <v>0</v>
      </c>
      <c r="BO24" s="88">
        <v>0</v>
      </c>
      <c r="BP24" s="88">
        <v>0</v>
      </c>
      <c r="BQ24" s="88">
        <v>0</v>
      </c>
      <c r="BR24" s="88">
        <v>0</v>
      </c>
      <c r="BS24" s="88">
        <v>0</v>
      </c>
      <c r="BT24" s="88">
        <v>0</v>
      </c>
      <c r="BU24" s="88">
        <v>1522.3103999999998</v>
      </c>
      <c r="BV24" s="88">
        <v>0</v>
      </c>
      <c r="BW24" s="88">
        <v>0</v>
      </c>
      <c r="BX24" s="97">
        <f t="shared" si="0"/>
        <v>0</v>
      </c>
    </row>
    <row r="25" spans="1:76" x14ac:dyDescent="0.25">
      <c r="A25" s="29">
        <v>1</v>
      </c>
      <c r="B25" s="164">
        <f>A25+1</f>
        <v>2</v>
      </c>
      <c r="C25" s="164">
        <v>2</v>
      </c>
      <c r="D25" s="164">
        <f t="shared" ref="D25" si="1">C25+1</f>
        <v>3</v>
      </c>
      <c r="E25" s="164">
        <v>3</v>
      </c>
      <c r="F25" s="164">
        <f t="shared" ref="F25" si="2">E25+1</f>
        <v>4</v>
      </c>
      <c r="G25" s="164">
        <v>4</v>
      </c>
      <c r="H25" s="164">
        <f t="shared" ref="H25" si="3">G25+1</f>
        <v>5</v>
      </c>
      <c r="I25" s="164">
        <v>5</v>
      </c>
      <c r="J25" s="164">
        <f t="shared" ref="J25" si="4">I25+1</f>
        <v>6</v>
      </c>
      <c r="K25" s="164">
        <v>6</v>
      </c>
      <c r="L25" s="164">
        <f t="shared" ref="L25" si="5">K25+1</f>
        <v>7</v>
      </c>
      <c r="M25" s="164">
        <v>7</v>
      </c>
      <c r="N25" s="164">
        <f t="shared" ref="N25" si="6">M25+1</f>
        <v>8</v>
      </c>
      <c r="O25" s="164">
        <v>8</v>
      </c>
      <c r="P25" s="164">
        <f t="shared" ref="P25" si="7">O25+1</f>
        <v>9</v>
      </c>
      <c r="Q25" s="164">
        <v>9</v>
      </c>
      <c r="R25" s="164">
        <f t="shared" ref="R25" si="8">Q25+1</f>
        <v>10</v>
      </c>
      <c r="S25" s="164">
        <v>10</v>
      </c>
      <c r="T25" s="164">
        <f t="shared" ref="T25" si="9">S25+1</f>
        <v>11</v>
      </c>
      <c r="U25" s="164">
        <v>11</v>
      </c>
      <c r="V25" s="164">
        <f t="shared" ref="V25" si="10">U25+1</f>
        <v>12</v>
      </c>
      <c r="W25" s="164">
        <v>12</v>
      </c>
      <c r="X25" s="164">
        <f t="shared" ref="X25" si="11">W25+1</f>
        <v>13</v>
      </c>
      <c r="Y25" s="164">
        <v>13</v>
      </c>
      <c r="Z25" s="164">
        <f t="shared" ref="Z25" si="12">Y25+1</f>
        <v>14</v>
      </c>
      <c r="AA25" s="164">
        <v>14</v>
      </c>
      <c r="AB25" s="164">
        <f t="shared" ref="AB25" si="13">AA25+1</f>
        <v>15</v>
      </c>
      <c r="AC25" s="164">
        <v>15</v>
      </c>
      <c r="AD25" s="164">
        <f t="shared" ref="AD25" si="14">AC25+1</f>
        <v>16</v>
      </c>
      <c r="AE25" s="164">
        <v>16</v>
      </c>
      <c r="AF25" s="164">
        <f t="shared" ref="AF25" si="15">AE25+1</f>
        <v>17</v>
      </c>
      <c r="AG25" s="164">
        <v>17</v>
      </c>
      <c r="AH25" s="164">
        <f t="shared" ref="AH25" si="16">AG25+1</f>
        <v>18</v>
      </c>
      <c r="AI25" s="164">
        <v>18</v>
      </c>
      <c r="AJ25" s="164">
        <f t="shared" ref="AJ25" si="17">AI25+1</f>
        <v>19</v>
      </c>
      <c r="AK25" s="164">
        <v>19</v>
      </c>
      <c r="AL25" s="164">
        <f t="shared" ref="AL25" si="18">AK25+1</f>
        <v>20</v>
      </c>
      <c r="AM25" s="164">
        <v>20</v>
      </c>
      <c r="AN25" s="164">
        <f t="shared" ref="AN25" si="19">AM25+1</f>
        <v>21</v>
      </c>
      <c r="AO25" s="164">
        <v>21</v>
      </c>
      <c r="AP25" s="164">
        <f t="shared" ref="AP25" si="20">AO25+1</f>
        <v>22</v>
      </c>
      <c r="AQ25" s="164">
        <v>22</v>
      </c>
      <c r="AR25" s="164">
        <f t="shared" ref="AR25" si="21">AQ25+1</f>
        <v>23</v>
      </c>
      <c r="AS25" s="164">
        <v>23</v>
      </c>
      <c r="AT25" s="164">
        <f t="shared" ref="AT25" si="22">AS25+1</f>
        <v>24</v>
      </c>
      <c r="AU25" s="164">
        <v>24</v>
      </c>
      <c r="AV25" s="164">
        <f t="shared" ref="AV25" si="23">AU25+1</f>
        <v>25</v>
      </c>
      <c r="AW25" s="164">
        <v>25</v>
      </c>
      <c r="AX25" s="164">
        <f t="shared" ref="AX25" si="24">AW25+1</f>
        <v>26</v>
      </c>
      <c r="AY25" s="164">
        <v>26</v>
      </c>
      <c r="AZ25" s="164">
        <f t="shared" ref="AZ25" si="25">AY25+1</f>
        <v>27</v>
      </c>
      <c r="BA25" s="164">
        <v>27</v>
      </c>
      <c r="BB25" s="164">
        <f t="shared" ref="BB25" si="26">BA25+1</f>
        <v>28</v>
      </c>
      <c r="BC25" s="164">
        <v>28</v>
      </c>
      <c r="BD25" s="164">
        <f t="shared" ref="BD25" si="27">BC25+1</f>
        <v>29</v>
      </c>
      <c r="BE25" s="164">
        <v>29</v>
      </c>
      <c r="BF25" s="164">
        <f t="shared" ref="BF25" si="28">BE25+1</f>
        <v>30</v>
      </c>
      <c r="BG25" s="164">
        <v>30</v>
      </c>
      <c r="BH25" s="164">
        <f t="shared" ref="BH25" si="29">BG25+1</f>
        <v>31</v>
      </c>
      <c r="BI25" s="164">
        <v>31</v>
      </c>
      <c r="BJ25" s="164">
        <f t="shared" ref="BJ25" si="30">BI25+1</f>
        <v>32</v>
      </c>
      <c r="BK25" s="164">
        <v>32</v>
      </c>
      <c r="BL25" s="164">
        <f t="shared" ref="BL25" si="31">BK25+1</f>
        <v>33</v>
      </c>
      <c r="BM25" s="164">
        <v>33</v>
      </c>
      <c r="BN25" s="164">
        <f t="shared" ref="BN25" si="32">BM25+1</f>
        <v>34</v>
      </c>
      <c r="BO25" s="164">
        <v>34</v>
      </c>
      <c r="BP25" s="164">
        <f t="shared" ref="BP25" si="33">BO25+1</f>
        <v>35</v>
      </c>
      <c r="BQ25" s="164">
        <v>35</v>
      </c>
      <c r="BR25" s="164">
        <f t="shared" ref="BR25" si="34">BQ25+1</f>
        <v>36</v>
      </c>
      <c r="BS25" s="164">
        <v>36</v>
      </c>
      <c r="BT25" s="164">
        <f t="shared" ref="BT25" si="35">BS25+1</f>
        <v>37</v>
      </c>
      <c r="BU25" s="164">
        <v>37</v>
      </c>
      <c r="BV25" s="164">
        <f t="shared" ref="BV25" si="36">BU25+1</f>
        <v>38</v>
      </c>
      <c r="BW25" s="164">
        <v>38</v>
      </c>
    </row>
    <row r="26" spans="1:76" x14ac:dyDescent="0.25">
      <c r="A26" s="51" t="s">
        <v>22</v>
      </c>
      <c r="B26" s="52">
        <v>27803.459999999995</v>
      </c>
      <c r="C26" s="52">
        <v>0</v>
      </c>
      <c r="D26" s="52">
        <v>28335.510000000002</v>
      </c>
      <c r="E26" s="52">
        <v>0</v>
      </c>
      <c r="F26" s="52">
        <v>29631.819999999996</v>
      </c>
      <c r="G26" s="52">
        <v>0</v>
      </c>
      <c r="H26" s="52">
        <v>85770.79</v>
      </c>
      <c r="I26" s="52">
        <v>0</v>
      </c>
      <c r="J26" s="46">
        <v>85770.79</v>
      </c>
      <c r="K26" s="53"/>
      <c r="L26" s="52">
        <v>28432.249999999989</v>
      </c>
      <c r="M26" s="52"/>
      <c r="N26" s="52">
        <v>28181.460000000003</v>
      </c>
      <c r="O26" s="52"/>
      <c r="P26" s="52">
        <v>31610.189999999991</v>
      </c>
      <c r="Q26" s="52"/>
      <c r="R26" s="52">
        <v>88223.89999999998</v>
      </c>
      <c r="S26" s="52">
        <v>0</v>
      </c>
      <c r="T26" s="54">
        <v>88223.89999999998</v>
      </c>
      <c r="U26" s="40"/>
      <c r="V26" s="52">
        <v>31016.400000000005</v>
      </c>
      <c r="W26" s="52"/>
      <c r="X26" s="52">
        <v>23080.870000000003</v>
      </c>
      <c r="Y26" s="52"/>
      <c r="Z26" s="52">
        <v>31153.489999999998</v>
      </c>
      <c r="AA26" s="52"/>
      <c r="AB26" s="52">
        <v>85250.76</v>
      </c>
      <c r="AC26" s="52">
        <v>0</v>
      </c>
      <c r="AD26" s="54">
        <v>85250.76</v>
      </c>
      <c r="AE26" s="40"/>
      <c r="AF26" s="52">
        <v>28630.9</v>
      </c>
      <c r="AG26" s="52"/>
      <c r="AH26" s="52">
        <v>25379.629999999997</v>
      </c>
      <c r="AI26" s="52"/>
      <c r="AJ26" s="52">
        <v>52753.98000000001</v>
      </c>
      <c r="AK26" s="52"/>
      <c r="AL26" s="52">
        <v>106764.51</v>
      </c>
      <c r="AM26" s="52">
        <v>0</v>
      </c>
      <c r="AN26" s="40"/>
      <c r="AO26" s="40"/>
      <c r="AP26" s="95">
        <v>366009.96</v>
      </c>
      <c r="AQ26" s="95">
        <v>0</v>
      </c>
      <c r="AR26" s="95">
        <v>366009.96</v>
      </c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9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</row>
    <row r="27" spans="1:76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46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4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</row>
    <row r="28" spans="1:76" x14ac:dyDescent="0.25">
      <c r="A28" s="40" t="s">
        <v>23</v>
      </c>
      <c r="B28" s="41"/>
      <c r="C28" s="42"/>
      <c r="D28" s="42"/>
      <c r="E28" s="42"/>
      <c r="F28" s="42"/>
      <c r="G28" s="42"/>
      <c r="H28" s="42"/>
      <c r="I28" s="42"/>
      <c r="J28" s="46"/>
      <c r="K28" s="29"/>
      <c r="L28" s="41"/>
      <c r="M28" s="42"/>
      <c r="N28" s="42"/>
      <c r="O28" s="42"/>
      <c r="P28" s="42"/>
      <c r="Q28" s="42"/>
      <c r="R28" s="42"/>
      <c r="S28" s="43"/>
      <c r="T28" s="29"/>
      <c r="U28" s="29"/>
      <c r="V28" s="41"/>
      <c r="W28" s="42"/>
      <c r="X28" s="42"/>
      <c r="Y28" s="42"/>
      <c r="Z28" s="42"/>
      <c r="AA28" s="42"/>
      <c r="AB28" s="42"/>
      <c r="AC28" s="43"/>
      <c r="AD28" s="29"/>
      <c r="AE28" s="29"/>
      <c r="AF28" s="41"/>
      <c r="AG28" s="42"/>
      <c r="AH28" s="42"/>
      <c r="AI28" s="42"/>
      <c r="AJ28" s="42"/>
      <c r="AK28" s="42"/>
      <c r="AL28" s="42"/>
      <c r="AM28" s="43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4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</row>
    <row r="29" spans="1:76" x14ac:dyDescent="0.25">
      <c r="A29" s="44" t="s">
        <v>24</v>
      </c>
      <c r="B29" s="45">
        <v>3170</v>
      </c>
      <c r="C29" s="45">
        <v>5133.46</v>
      </c>
      <c r="D29" s="45">
        <v>3170</v>
      </c>
      <c r="E29" s="45">
        <v>5304.62</v>
      </c>
      <c r="F29" s="45">
        <v>3170</v>
      </c>
      <c r="G29" s="45">
        <v>5206.24</v>
      </c>
      <c r="H29" s="45">
        <v>9510</v>
      </c>
      <c r="I29" s="45">
        <v>15644.32</v>
      </c>
      <c r="J29" s="46">
        <v>25154.32</v>
      </c>
      <c r="K29" s="46"/>
      <c r="L29" s="45">
        <v>3170</v>
      </c>
      <c r="M29" s="45">
        <v>5131.68</v>
      </c>
      <c r="N29" s="45">
        <v>3170</v>
      </c>
      <c r="O29" s="45">
        <v>5131.68</v>
      </c>
      <c r="P29" s="45">
        <v>3170</v>
      </c>
      <c r="Q29" s="45">
        <v>5131.68</v>
      </c>
      <c r="R29" s="45">
        <v>9510</v>
      </c>
      <c r="S29" s="45">
        <v>15395.04</v>
      </c>
      <c r="T29" s="47">
        <v>24905.040000000001</v>
      </c>
      <c r="U29" s="29"/>
      <c r="V29" s="45">
        <v>3170</v>
      </c>
      <c r="W29" s="45">
        <v>5131.68</v>
      </c>
      <c r="X29" s="45">
        <v>3170</v>
      </c>
      <c r="Y29" s="45">
        <v>5984.66</v>
      </c>
      <c r="Z29" s="45">
        <v>3170</v>
      </c>
      <c r="AA29" s="45">
        <v>5131.68</v>
      </c>
      <c r="AB29" s="45">
        <v>9510</v>
      </c>
      <c r="AC29" s="45">
        <v>16248.02</v>
      </c>
      <c r="AD29" s="47">
        <v>25758.02</v>
      </c>
      <c r="AE29" s="29"/>
      <c r="AF29" s="45">
        <v>3170</v>
      </c>
      <c r="AG29" s="45">
        <v>5131.68</v>
      </c>
      <c r="AH29" s="45">
        <v>3170</v>
      </c>
      <c r="AI29" s="45">
        <v>5131.68</v>
      </c>
      <c r="AJ29" s="45">
        <v>3170</v>
      </c>
      <c r="AK29" s="45">
        <v>13525.22</v>
      </c>
      <c r="AL29" s="45">
        <v>9510</v>
      </c>
      <c r="AM29" s="45">
        <v>23788.58</v>
      </c>
      <c r="AN29" s="47">
        <v>33298.58</v>
      </c>
      <c r="AO29" s="29"/>
      <c r="AP29" s="90">
        <v>38040</v>
      </c>
      <c r="AQ29" s="90">
        <v>71075.960000000006</v>
      </c>
      <c r="AR29" s="91">
        <v>109115.96</v>
      </c>
      <c r="AS29" s="29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86">
        <v>1</v>
      </c>
      <c r="BH29" s="49">
        <v>1</v>
      </c>
      <c r="BI29" s="29"/>
      <c r="BJ29" s="88">
        <v>0</v>
      </c>
      <c r="BK29" s="88">
        <v>0</v>
      </c>
      <c r="BL29" s="88">
        <v>0</v>
      </c>
      <c r="BM29" s="88">
        <v>0</v>
      </c>
      <c r="BN29" s="88">
        <v>0</v>
      </c>
      <c r="BO29" s="88">
        <v>0</v>
      </c>
      <c r="BP29" s="88">
        <v>0</v>
      </c>
      <c r="BQ29" s="88">
        <v>0</v>
      </c>
      <c r="BR29" s="88">
        <v>0</v>
      </c>
      <c r="BS29" s="88">
        <v>0</v>
      </c>
      <c r="BT29" s="88">
        <v>0</v>
      </c>
      <c r="BU29" s="88">
        <v>0</v>
      </c>
      <c r="BV29" s="88">
        <v>0</v>
      </c>
      <c r="BW29" s="88">
        <v>109115.96</v>
      </c>
      <c r="BX29" s="97">
        <f t="shared" ref="BX29:BX35" si="37">+AR29-SUM(BJ29:BW29)</f>
        <v>0</v>
      </c>
    </row>
    <row r="30" spans="1:76" x14ac:dyDescent="0.25">
      <c r="A30" s="44" t="s">
        <v>25</v>
      </c>
      <c r="B30" s="45">
        <v>3170</v>
      </c>
      <c r="C30" s="45">
        <v>108.04</v>
      </c>
      <c r="D30" s="45">
        <v>3170</v>
      </c>
      <c r="E30" s="45">
        <v>108.04</v>
      </c>
      <c r="F30" s="45">
        <v>3170</v>
      </c>
      <c r="G30" s="45">
        <v>152.16999999999999</v>
      </c>
      <c r="H30" s="45">
        <v>9510</v>
      </c>
      <c r="I30" s="45">
        <v>368.25</v>
      </c>
      <c r="J30" s="46">
        <v>9878.25</v>
      </c>
      <c r="K30" s="46"/>
      <c r="L30" s="45">
        <v>3170</v>
      </c>
      <c r="M30" s="45">
        <v>119.53</v>
      </c>
      <c r="N30" s="45">
        <v>3170</v>
      </c>
      <c r="O30" s="45">
        <v>119.53</v>
      </c>
      <c r="P30" s="45">
        <v>3170</v>
      </c>
      <c r="Q30" s="45">
        <v>119.53</v>
      </c>
      <c r="R30" s="45">
        <v>9510</v>
      </c>
      <c r="S30" s="45">
        <v>358.59000000000003</v>
      </c>
      <c r="T30" s="47">
        <v>9868.59</v>
      </c>
      <c r="U30" s="29"/>
      <c r="V30" s="45">
        <v>3170</v>
      </c>
      <c r="W30" s="45">
        <v>153.22999999999999</v>
      </c>
      <c r="X30" s="45">
        <v>3170</v>
      </c>
      <c r="Y30" s="45">
        <v>193.68</v>
      </c>
      <c r="Z30" s="45">
        <v>3170</v>
      </c>
      <c r="AA30" s="45">
        <v>119.53</v>
      </c>
      <c r="AB30" s="45">
        <v>9510</v>
      </c>
      <c r="AC30" s="45">
        <v>466.43999999999994</v>
      </c>
      <c r="AD30" s="47">
        <v>9976.44</v>
      </c>
      <c r="AE30" s="29"/>
      <c r="AF30" s="45">
        <v>3170</v>
      </c>
      <c r="AG30" s="45">
        <v>119.53</v>
      </c>
      <c r="AH30" s="45">
        <v>3170</v>
      </c>
      <c r="AI30" s="45">
        <v>119.53</v>
      </c>
      <c r="AJ30" s="45">
        <v>3170</v>
      </c>
      <c r="AK30" s="45">
        <v>3418.85</v>
      </c>
      <c r="AL30" s="45">
        <v>9510</v>
      </c>
      <c r="AM30" s="45">
        <v>3657.91</v>
      </c>
      <c r="AN30" s="47">
        <v>13167.91</v>
      </c>
      <c r="AO30" s="29"/>
      <c r="AP30" s="90">
        <v>38040</v>
      </c>
      <c r="AQ30" s="90">
        <v>4851.1899999999996</v>
      </c>
      <c r="AR30" s="91">
        <v>42891.19</v>
      </c>
      <c r="AS30" s="29"/>
      <c r="AT30" s="48"/>
      <c r="AU30" s="48"/>
      <c r="AV30" s="48"/>
      <c r="AW30" s="86">
        <v>0.3</v>
      </c>
      <c r="AX30" s="86">
        <v>0.15</v>
      </c>
      <c r="AY30" s="86">
        <v>0.1</v>
      </c>
      <c r="AZ30" s="86">
        <v>0.15</v>
      </c>
      <c r="BA30" s="86">
        <v>0.3</v>
      </c>
      <c r="BB30" s="48"/>
      <c r="BC30" s="48"/>
      <c r="BD30" s="66"/>
      <c r="BE30" s="48"/>
      <c r="BF30" s="66"/>
      <c r="BG30" s="48"/>
      <c r="BH30" s="49">
        <v>1</v>
      </c>
      <c r="BI30" s="29"/>
      <c r="BJ30" s="88">
        <v>0</v>
      </c>
      <c r="BK30" s="88">
        <v>0</v>
      </c>
      <c r="BL30" s="88">
        <v>0</v>
      </c>
      <c r="BM30" s="88">
        <v>12867.357</v>
      </c>
      <c r="BN30" s="88">
        <v>6433.6785</v>
      </c>
      <c r="BO30" s="88">
        <v>4289.1190000000006</v>
      </c>
      <c r="BP30" s="88">
        <v>6433.6785</v>
      </c>
      <c r="BQ30" s="88">
        <v>12867.357</v>
      </c>
      <c r="BR30" s="88">
        <v>0</v>
      </c>
      <c r="BS30" s="88">
        <v>0</v>
      </c>
      <c r="BT30" s="88">
        <v>0</v>
      </c>
      <c r="BU30" s="88">
        <v>0</v>
      </c>
      <c r="BV30" s="88">
        <v>0</v>
      </c>
      <c r="BW30" s="88">
        <v>0</v>
      </c>
      <c r="BX30" s="97">
        <f t="shared" si="37"/>
        <v>0</v>
      </c>
    </row>
    <row r="31" spans="1:76" x14ac:dyDescent="0.25">
      <c r="A31" s="44" t="s">
        <v>26</v>
      </c>
      <c r="B31" s="45">
        <v>3170</v>
      </c>
      <c r="C31" s="45">
        <v>1817.04</v>
      </c>
      <c r="D31" s="45">
        <v>3170</v>
      </c>
      <c r="E31" s="45">
        <v>1792.63</v>
      </c>
      <c r="F31" s="45">
        <v>3170</v>
      </c>
      <c r="G31" s="45">
        <v>16858.27</v>
      </c>
      <c r="H31" s="45">
        <v>9510</v>
      </c>
      <c r="I31" s="45">
        <v>20467.940000000002</v>
      </c>
      <c r="J31" s="46">
        <v>29977.940000000002</v>
      </c>
      <c r="K31" s="46"/>
      <c r="L31" s="45">
        <v>3170</v>
      </c>
      <c r="M31" s="45">
        <v>1811.29</v>
      </c>
      <c r="N31" s="45">
        <v>3170</v>
      </c>
      <c r="O31" s="45">
        <v>1901.64</v>
      </c>
      <c r="P31" s="45">
        <v>3170</v>
      </c>
      <c r="Q31" s="45">
        <v>1811.29</v>
      </c>
      <c r="R31" s="45">
        <v>9510</v>
      </c>
      <c r="S31" s="45">
        <v>5524.22</v>
      </c>
      <c r="T31" s="47">
        <v>15034.220000000001</v>
      </c>
      <c r="U31" s="29"/>
      <c r="V31" s="45">
        <v>3170</v>
      </c>
      <c r="W31" s="45">
        <v>1832.8</v>
      </c>
      <c r="X31" s="45">
        <v>3170</v>
      </c>
      <c r="Y31" s="45">
        <v>2026.34</v>
      </c>
      <c r="Z31" s="45">
        <v>3170</v>
      </c>
      <c r="AA31" s="45">
        <v>1811.29</v>
      </c>
      <c r="AB31" s="45">
        <v>9510</v>
      </c>
      <c r="AC31" s="45">
        <v>5670.43</v>
      </c>
      <c r="AD31" s="47">
        <v>15180.43</v>
      </c>
      <c r="AE31" s="29"/>
      <c r="AF31" s="45">
        <v>3170</v>
      </c>
      <c r="AG31" s="45">
        <v>-2475.11</v>
      </c>
      <c r="AH31" s="45">
        <v>3170</v>
      </c>
      <c r="AI31" s="45">
        <v>4821.3100000000004</v>
      </c>
      <c r="AJ31" s="45">
        <v>0</v>
      </c>
      <c r="AK31" s="45">
        <v>0</v>
      </c>
      <c r="AL31" s="45">
        <v>6340</v>
      </c>
      <c r="AM31" s="45">
        <v>2346.2000000000003</v>
      </c>
      <c r="AN31" s="47">
        <v>8686.2000000000007</v>
      </c>
      <c r="AO31" s="29"/>
      <c r="AP31" s="90">
        <v>34870</v>
      </c>
      <c r="AQ31" s="90">
        <v>34008.79</v>
      </c>
      <c r="AR31" s="91">
        <v>68878.790000000008</v>
      </c>
      <c r="AS31" s="29"/>
      <c r="AT31" s="48"/>
      <c r="AU31" s="48"/>
      <c r="AV31" s="48"/>
      <c r="AW31" s="48"/>
      <c r="AX31" s="48"/>
      <c r="AY31" s="48"/>
      <c r="AZ31" s="48"/>
      <c r="BA31" s="48"/>
      <c r="BB31" s="86">
        <v>0.5</v>
      </c>
      <c r="BC31" s="86">
        <v>0.5</v>
      </c>
      <c r="BD31" s="48"/>
      <c r="BE31" s="48"/>
      <c r="BF31" s="48"/>
      <c r="BG31" s="48"/>
      <c r="BH31" s="49">
        <v>1</v>
      </c>
      <c r="BI31" s="29"/>
      <c r="BJ31" s="88">
        <v>0</v>
      </c>
      <c r="BK31" s="88">
        <v>0</v>
      </c>
      <c r="BL31" s="88">
        <v>0</v>
      </c>
      <c r="BM31" s="88">
        <v>0</v>
      </c>
      <c r="BN31" s="88">
        <v>0</v>
      </c>
      <c r="BO31" s="88">
        <v>0</v>
      </c>
      <c r="BP31" s="88">
        <v>0</v>
      </c>
      <c r="BQ31" s="88">
        <v>0</v>
      </c>
      <c r="BR31" s="88">
        <v>34439.395000000004</v>
      </c>
      <c r="BS31" s="88">
        <v>34439.395000000004</v>
      </c>
      <c r="BT31" s="88">
        <v>0</v>
      </c>
      <c r="BU31" s="88">
        <v>0</v>
      </c>
      <c r="BV31" s="88">
        <v>0</v>
      </c>
      <c r="BW31" s="88">
        <v>0</v>
      </c>
      <c r="BX31" s="97">
        <f t="shared" si="37"/>
        <v>0</v>
      </c>
    </row>
    <row r="32" spans="1:76" x14ac:dyDescent="0.25">
      <c r="A32" s="44" t="s">
        <v>27</v>
      </c>
      <c r="B32" s="45">
        <v>3170</v>
      </c>
      <c r="C32" s="45">
        <v>582.36</v>
      </c>
      <c r="D32" s="45">
        <v>3170</v>
      </c>
      <c r="E32" s="45">
        <v>564.29999999999995</v>
      </c>
      <c r="F32" s="45">
        <v>3170</v>
      </c>
      <c r="G32" s="45">
        <v>615.29999999999995</v>
      </c>
      <c r="H32" s="45">
        <v>9510</v>
      </c>
      <c r="I32" s="45">
        <v>1761.9599999999998</v>
      </c>
      <c r="J32" s="46">
        <v>11271.96</v>
      </c>
      <c r="K32" s="46"/>
      <c r="L32" s="45">
        <v>3170</v>
      </c>
      <c r="M32" s="45">
        <v>578.08000000000004</v>
      </c>
      <c r="N32" s="45">
        <v>3170</v>
      </c>
      <c r="O32" s="45">
        <v>595.28</v>
      </c>
      <c r="P32" s="45">
        <v>3170</v>
      </c>
      <c r="Q32" s="45">
        <v>578.08000000000004</v>
      </c>
      <c r="R32" s="45">
        <v>9510</v>
      </c>
      <c r="S32" s="45">
        <v>1751.44</v>
      </c>
      <c r="T32" s="47">
        <v>11261.44</v>
      </c>
      <c r="U32" s="29"/>
      <c r="V32" s="45">
        <v>3170</v>
      </c>
      <c r="W32" s="45">
        <v>585.71</v>
      </c>
      <c r="X32" s="45">
        <v>3170</v>
      </c>
      <c r="Y32" s="45">
        <v>669.6</v>
      </c>
      <c r="Z32" s="45">
        <v>3170</v>
      </c>
      <c r="AA32" s="45">
        <v>578.08000000000004</v>
      </c>
      <c r="AB32" s="45">
        <v>9510</v>
      </c>
      <c r="AC32" s="45">
        <v>1833.3899999999999</v>
      </c>
      <c r="AD32" s="47">
        <v>11343.39</v>
      </c>
      <c r="AE32" s="29"/>
      <c r="AF32" s="45">
        <v>3170</v>
      </c>
      <c r="AG32" s="45">
        <v>578.08000000000004</v>
      </c>
      <c r="AH32" s="45">
        <v>3170</v>
      </c>
      <c r="AI32" s="45">
        <v>578.08000000000004</v>
      </c>
      <c r="AJ32" s="45">
        <v>3170</v>
      </c>
      <c r="AK32" s="45">
        <v>4338.17</v>
      </c>
      <c r="AL32" s="45">
        <v>9510</v>
      </c>
      <c r="AM32" s="45">
        <v>5494.33</v>
      </c>
      <c r="AN32" s="47">
        <v>15004.33</v>
      </c>
      <c r="AO32" s="29"/>
      <c r="AP32" s="90">
        <v>38040</v>
      </c>
      <c r="AQ32" s="90">
        <v>10841.119999999999</v>
      </c>
      <c r="AR32" s="91">
        <v>48881.119999999995</v>
      </c>
      <c r="AS32" s="29"/>
      <c r="AT32" s="48">
        <v>0.25</v>
      </c>
      <c r="AU32" s="48">
        <v>0.66</v>
      </c>
      <c r="AV32" s="48">
        <v>0.04</v>
      </c>
      <c r="AW32" s="48"/>
      <c r="AX32" s="48"/>
      <c r="AY32" s="48"/>
      <c r="AZ32" s="48"/>
      <c r="BA32" s="48"/>
      <c r="BB32" s="48"/>
      <c r="BC32" s="48"/>
      <c r="BD32" s="48"/>
      <c r="BE32" s="86">
        <v>0.02</v>
      </c>
      <c r="BF32" s="48"/>
      <c r="BG32" s="86">
        <v>0.03</v>
      </c>
      <c r="BH32" s="49">
        <v>1</v>
      </c>
      <c r="BI32" s="29"/>
      <c r="BJ32" s="88">
        <v>12220.279999999999</v>
      </c>
      <c r="BK32" s="88">
        <v>32261.539199999999</v>
      </c>
      <c r="BL32" s="88">
        <v>1955.2447999999999</v>
      </c>
      <c r="BM32" s="88">
        <v>0</v>
      </c>
      <c r="BN32" s="88">
        <v>0</v>
      </c>
      <c r="BO32" s="88">
        <v>0</v>
      </c>
      <c r="BP32" s="88">
        <v>0</v>
      </c>
      <c r="BQ32" s="88">
        <v>0</v>
      </c>
      <c r="BR32" s="88">
        <v>0</v>
      </c>
      <c r="BS32" s="88">
        <v>0</v>
      </c>
      <c r="BT32" s="88">
        <v>0</v>
      </c>
      <c r="BU32" s="88">
        <v>977.62239999999997</v>
      </c>
      <c r="BV32" s="88">
        <v>0</v>
      </c>
      <c r="BW32" s="88">
        <v>1466.4335999999998</v>
      </c>
      <c r="BX32" s="97">
        <f t="shared" si="37"/>
        <v>0</v>
      </c>
    </row>
    <row r="33" spans="1:76" x14ac:dyDescent="0.25">
      <c r="A33" s="50" t="s">
        <v>28</v>
      </c>
      <c r="B33" s="45">
        <v>3170</v>
      </c>
      <c r="C33" s="45">
        <v>577.95000000000005</v>
      </c>
      <c r="D33" s="45">
        <v>2865.48</v>
      </c>
      <c r="E33" s="45">
        <v>-577.95000000000005</v>
      </c>
      <c r="F33" s="45">
        <v>3474.52</v>
      </c>
      <c r="G33" s="45">
        <v>246.02</v>
      </c>
      <c r="H33" s="45">
        <v>9510</v>
      </c>
      <c r="I33" s="45">
        <v>246.02</v>
      </c>
      <c r="J33" s="46">
        <v>9756.02</v>
      </c>
      <c r="K33" s="46"/>
      <c r="L33" s="45">
        <v>3170</v>
      </c>
      <c r="M33" s="45">
        <v>550.54</v>
      </c>
      <c r="N33" s="45">
        <v>3170</v>
      </c>
      <c r="O33" s="45">
        <v>562.30999999999995</v>
      </c>
      <c r="P33" s="45">
        <v>3170</v>
      </c>
      <c r="Q33" s="45">
        <v>550.54</v>
      </c>
      <c r="R33" s="45">
        <v>9510</v>
      </c>
      <c r="S33" s="45">
        <v>1663.3899999999999</v>
      </c>
      <c r="T33" s="47">
        <v>11173.39</v>
      </c>
      <c r="U33" s="29"/>
      <c r="V33" s="45">
        <v>3170</v>
      </c>
      <c r="W33" s="45">
        <v>569.65</v>
      </c>
      <c r="X33" s="45">
        <v>3170</v>
      </c>
      <c r="Y33" s="45">
        <v>741.66</v>
      </c>
      <c r="Z33" s="45">
        <v>3170</v>
      </c>
      <c r="AA33" s="45">
        <v>550.54</v>
      </c>
      <c r="AB33" s="45">
        <v>9510</v>
      </c>
      <c r="AC33" s="45">
        <v>1861.85</v>
      </c>
      <c r="AD33" s="47">
        <v>11371.85</v>
      </c>
      <c r="AE33" s="29"/>
      <c r="AF33" s="45">
        <v>3170</v>
      </c>
      <c r="AG33" s="45">
        <v>550.54</v>
      </c>
      <c r="AH33" s="45">
        <v>3170</v>
      </c>
      <c r="AI33" s="45">
        <v>390.78</v>
      </c>
      <c r="AJ33" s="45">
        <v>3170</v>
      </c>
      <c r="AK33" s="45">
        <v>4159.13</v>
      </c>
      <c r="AL33" s="45">
        <v>9510</v>
      </c>
      <c r="AM33" s="45">
        <v>5100.45</v>
      </c>
      <c r="AN33" s="47">
        <v>14610.45</v>
      </c>
      <c r="AO33" s="29"/>
      <c r="AP33" s="90">
        <v>38040</v>
      </c>
      <c r="AQ33" s="90">
        <v>8871.7099999999991</v>
      </c>
      <c r="AR33" s="91">
        <v>46911.71</v>
      </c>
      <c r="AS33" s="29"/>
      <c r="AT33" s="48"/>
      <c r="AU33" s="48"/>
      <c r="AV33" s="48"/>
      <c r="AW33" s="48"/>
      <c r="AX33" s="48"/>
      <c r="AY33" s="48"/>
      <c r="AZ33" s="48"/>
      <c r="BA33" s="48"/>
      <c r="BB33" s="86">
        <v>0.5</v>
      </c>
      <c r="BC33" s="86">
        <v>0.5</v>
      </c>
      <c r="BD33" s="48"/>
      <c r="BE33" s="48"/>
      <c r="BF33" s="48"/>
      <c r="BG33" s="48"/>
      <c r="BH33" s="49">
        <v>1</v>
      </c>
      <c r="BI33" s="29"/>
      <c r="BJ33" s="88">
        <v>0</v>
      </c>
      <c r="BK33" s="88">
        <v>0</v>
      </c>
      <c r="BL33" s="88">
        <v>0</v>
      </c>
      <c r="BM33" s="88">
        <v>0</v>
      </c>
      <c r="BN33" s="88">
        <v>0</v>
      </c>
      <c r="BO33" s="88">
        <v>0</v>
      </c>
      <c r="BP33" s="88">
        <v>0</v>
      </c>
      <c r="BQ33" s="88">
        <v>0</v>
      </c>
      <c r="BR33" s="88">
        <v>23455.855</v>
      </c>
      <c r="BS33" s="88">
        <v>23455.855</v>
      </c>
      <c r="BT33" s="88">
        <v>0</v>
      </c>
      <c r="BU33" s="88">
        <v>0</v>
      </c>
      <c r="BV33" s="88">
        <v>0</v>
      </c>
      <c r="BW33" s="88">
        <v>0</v>
      </c>
      <c r="BX33" s="97">
        <f t="shared" si="37"/>
        <v>0</v>
      </c>
    </row>
    <row r="34" spans="1:76" x14ac:dyDescent="0.25">
      <c r="A34" s="50" t="s">
        <v>29</v>
      </c>
      <c r="B34" s="45">
        <v>3137.29</v>
      </c>
      <c r="C34" s="45"/>
      <c r="D34" s="45">
        <v>3127.7</v>
      </c>
      <c r="E34" s="45"/>
      <c r="F34" s="45">
        <v>3245.01</v>
      </c>
      <c r="G34" s="45">
        <v>2924.6</v>
      </c>
      <c r="H34" s="45">
        <v>9510</v>
      </c>
      <c r="I34" s="45">
        <v>2924.6</v>
      </c>
      <c r="J34" s="46">
        <v>12434.6</v>
      </c>
      <c r="K34" s="46"/>
      <c r="L34" s="45">
        <v>3170</v>
      </c>
      <c r="M34" s="45">
        <v>-31.55</v>
      </c>
      <c r="N34" s="45">
        <v>3170</v>
      </c>
      <c r="O34" s="45">
        <v>-31.55</v>
      </c>
      <c r="P34" s="45">
        <v>3170</v>
      </c>
      <c r="Q34" s="45">
        <v>-31.55</v>
      </c>
      <c r="R34" s="45">
        <v>9510</v>
      </c>
      <c r="S34" s="45">
        <v>-94.65</v>
      </c>
      <c r="T34" s="47"/>
      <c r="U34" s="29"/>
      <c r="V34" s="45">
        <v>3170</v>
      </c>
      <c r="W34" s="45">
        <v>0.71</v>
      </c>
      <c r="X34" s="45">
        <v>3170</v>
      </c>
      <c r="Y34" s="45">
        <v>32.96</v>
      </c>
      <c r="Z34" s="45">
        <v>3170</v>
      </c>
      <c r="AA34" s="45">
        <v>-31.55</v>
      </c>
      <c r="AB34" s="45">
        <v>9510</v>
      </c>
      <c r="AC34" s="45">
        <v>2.120000000000001</v>
      </c>
      <c r="AD34" s="47">
        <v>9512.1200000000008</v>
      </c>
      <c r="AE34" s="29"/>
      <c r="AF34" s="45">
        <v>3170</v>
      </c>
      <c r="AG34" s="45">
        <v>-31.55</v>
      </c>
      <c r="AH34" s="45">
        <v>3170</v>
      </c>
      <c r="AI34" s="45">
        <v>-31.55</v>
      </c>
      <c r="AJ34" s="45">
        <v>3170</v>
      </c>
      <c r="AK34" s="45">
        <v>3366.57</v>
      </c>
      <c r="AL34" s="45">
        <v>9510</v>
      </c>
      <c r="AM34" s="45">
        <v>3303.4700000000003</v>
      </c>
      <c r="AN34" s="47">
        <v>12813.470000000001</v>
      </c>
      <c r="AO34" s="29"/>
      <c r="AP34" s="90">
        <v>38040</v>
      </c>
      <c r="AQ34" s="90">
        <v>6135.54</v>
      </c>
      <c r="AR34" s="91">
        <v>44175.54</v>
      </c>
      <c r="AS34" s="29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86">
        <v>1</v>
      </c>
      <c r="BE34" s="48"/>
      <c r="BF34" s="48"/>
      <c r="BG34" s="48"/>
      <c r="BH34" s="49">
        <v>1</v>
      </c>
      <c r="BI34" s="29"/>
      <c r="BJ34" s="88">
        <v>0</v>
      </c>
      <c r="BK34" s="88">
        <v>0</v>
      </c>
      <c r="BL34" s="88">
        <v>0</v>
      </c>
      <c r="BM34" s="88">
        <v>0</v>
      </c>
      <c r="BN34" s="88">
        <v>0</v>
      </c>
      <c r="BO34" s="88">
        <v>0</v>
      </c>
      <c r="BP34" s="88">
        <v>0</v>
      </c>
      <c r="BQ34" s="88">
        <v>0</v>
      </c>
      <c r="BR34" s="88">
        <v>0</v>
      </c>
      <c r="BS34" s="88">
        <v>0</v>
      </c>
      <c r="BT34" s="88">
        <v>44175.54</v>
      </c>
      <c r="BU34" s="88">
        <v>0</v>
      </c>
      <c r="BV34" s="88">
        <v>0</v>
      </c>
      <c r="BW34" s="88">
        <v>0</v>
      </c>
      <c r="BX34" s="97">
        <f t="shared" si="37"/>
        <v>0</v>
      </c>
    </row>
    <row r="35" spans="1:76" x14ac:dyDescent="0.25">
      <c r="A35" s="68" t="s">
        <v>36</v>
      </c>
      <c r="B35" s="45"/>
      <c r="C35" s="45"/>
      <c r="D35" s="45"/>
      <c r="E35" s="45"/>
      <c r="F35" s="45"/>
      <c r="G35" s="45"/>
      <c r="H35" s="45">
        <v>0</v>
      </c>
      <c r="I35" s="45">
        <v>0</v>
      </c>
      <c r="J35" s="46">
        <v>0</v>
      </c>
      <c r="K35" s="46"/>
      <c r="L35" s="45"/>
      <c r="M35" s="45"/>
      <c r="N35" s="45"/>
      <c r="O35" s="45"/>
      <c r="P35" s="45"/>
      <c r="Q35" s="45"/>
      <c r="R35" s="45">
        <v>0</v>
      </c>
      <c r="S35" s="45">
        <v>0</v>
      </c>
      <c r="T35" s="47">
        <v>0</v>
      </c>
      <c r="U35" s="29"/>
      <c r="V35" s="45"/>
      <c r="W35" s="45"/>
      <c r="X35" s="45"/>
      <c r="Y35" s="45"/>
      <c r="Z35" s="45">
        <v>1796</v>
      </c>
      <c r="AA35" s="45">
        <v>578.97</v>
      </c>
      <c r="AB35" s="45">
        <v>1796</v>
      </c>
      <c r="AC35" s="45">
        <v>578.97</v>
      </c>
      <c r="AD35" s="47">
        <v>2374.9700000000003</v>
      </c>
      <c r="AE35" s="29"/>
      <c r="AF35" s="45">
        <v>3170</v>
      </c>
      <c r="AG35" s="45">
        <v>935.15</v>
      </c>
      <c r="AH35" s="45">
        <v>3170</v>
      </c>
      <c r="AI35" s="45">
        <v>935.15</v>
      </c>
      <c r="AJ35" s="45">
        <v>3170</v>
      </c>
      <c r="AK35" s="45">
        <v>2068.42</v>
      </c>
      <c r="AL35" s="45">
        <v>9510</v>
      </c>
      <c r="AM35" s="45">
        <v>3938.7200000000003</v>
      </c>
      <c r="AN35" s="47">
        <v>13448.720000000001</v>
      </c>
      <c r="AO35" s="29"/>
      <c r="AP35" s="90">
        <v>11306</v>
      </c>
      <c r="AQ35" s="90">
        <v>4517.6900000000005</v>
      </c>
      <c r="AR35" s="91">
        <v>15823.69</v>
      </c>
      <c r="AS35" s="29"/>
      <c r="AT35" s="48"/>
      <c r="AU35" s="48"/>
      <c r="AV35" s="48"/>
      <c r="AW35" s="48"/>
      <c r="AX35" s="48"/>
      <c r="AY35" s="48"/>
      <c r="AZ35" s="48"/>
      <c r="BA35" s="48"/>
      <c r="BB35" s="86">
        <v>0.5</v>
      </c>
      <c r="BC35" s="86">
        <v>0.5</v>
      </c>
      <c r="BD35" s="48"/>
      <c r="BE35" s="48"/>
      <c r="BF35" s="48"/>
      <c r="BG35" s="48"/>
      <c r="BH35" s="49">
        <v>1</v>
      </c>
      <c r="BI35" s="29"/>
      <c r="BJ35" s="88">
        <v>0</v>
      </c>
      <c r="BK35" s="88">
        <v>0</v>
      </c>
      <c r="BL35" s="88">
        <v>0</v>
      </c>
      <c r="BM35" s="88">
        <v>0</v>
      </c>
      <c r="BN35" s="88">
        <v>0</v>
      </c>
      <c r="BO35" s="88">
        <v>0</v>
      </c>
      <c r="BP35" s="88">
        <v>0</v>
      </c>
      <c r="BQ35" s="88">
        <v>0</v>
      </c>
      <c r="BR35" s="88">
        <v>7911.8450000000003</v>
      </c>
      <c r="BS35" s="88">
        <v>7911.8450000000003</v>
      </c>
      <c r="BT35" s="88">
        <v>0</v>
      </c>
      <c r="BU35" s="88">
        <v>0</v>
      </c>
      <c r="BV35" s="88">
        <v>0</v>
      </c>
      <c r="BW35" s="88">
        <v>0</v>
      </c>
      <c r="BX35" s="97">
        <f t="shared" si="37"/>
        <v>0</v>
      </c>
    </row>
    <row r="36" spans="1:76" x14ac:dyDescent="0.25">
      <c r="A36" s="29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29"/>
      <c r="U36" s="29"/>
      <c r="V36" s="46"/>
      <c r="W36" s="46"/>
      <c r="X36" s="46"/>
      <c r="Y36" s="46"/>
      <c r="Z36" s="46"/>
      <c r="AA36" s="46"/>
      <c r="AB36" s="46"/>
      <c r="AC36" s="46"/>
      <c r="AD36" s="29"/>
      <c r="AE36" s="29"/>
      <c r="AF36" s="46"/>
      <c r="AG36" s="46"/>
      <c r="AH36" s="46"/>
      <c r="AI36" s="46"/>
      <c r="AJ36" s="46"/>
      <c r="AK36" s="46"/>
      <c r="AL36" s="46"/>
      <c r="AM36" s="46"/>
      <c r="AN36" s="47">
        <v>0</v>
      </c>
      <c r="AO36" s="29"/>
      <c r="AP36" s="94"/>
      <c r="AQ36" s="94"/>
      <c r="AR36" s="94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</row>
    <row r="37" spans="1:76" x14ac:dyDescent="0.25">
      <c r="A37" s="51" t="s">
        <v>30</v>
      </c>
      <c r="B37" s="52">
        <v>18987.29</v>
      </c>
      <c r="C37" s="52">
        <v>8218.85</v>
      </c>
      <c r="D37" s="52">
        <v>18673.18</v>
      </c>
      <c r="E37" s="52">
        <v>7191.64</v>
      </c>
      <c r="F37" s="52">
        <v>19399.53</v>
      </c>
      <c r="G37" s="52">
        <v>26002.6</v>
      </c>
      <c r="H37" s="52">
        <v>57060</v>
      </c>
      <c r="I37" s="52">
        <v>41413.089999999997</v>
      </c>
      <c r="J37" s="46">
        <v>98473.09</v>
      </c>
      <c r="K37" s="53"/>
      <c r="L37" s="52">
        <v>19020</v>
      </c>
      <c r="M37" s="52">
        <v>8159.57</v>
      </c>
      <c r="N37" s="52">
        <v>19020</v>
      </c>
      <c r="O37" s="52">
        <v>8278.8900000000012</v>
      </c>
      <c r="P37" s="52">
        <v>19020</v>
      </c>
      <c r="Q37" s="52">
        <v>8159.57</v>
      </c>
      <c r="R37" s="52">
        <v>57060</v>
      </c>
      <c r="S37" s="52">
        <v>24598.03</v>
      </c>
      <c r="T37" s="54">
        <v>81658.03</v>
      </c>
      <c r="U37" s="40"/>
      <c r="V37" s="52">
        <v>19020</v>
      </c>
      <c r="W37" s="52">
        <v>8273.7799999999988</v>
      </c>
      <c r="X37" s="52">
        <v>19020</v>
      </c>
      <c r="Y37" s="52">
        <v>9648.9</v>
      </c>
      <c r="Z37" s="52">
        <v>20816</v>
      </c>
      <c r="AA37" s="52">
        <v>8738.5399999999991</v>
      </c>
      <c r="AB37" s="52">
        <v>58856</v>
      </c>
      <c r="AC37" s="52">
        <v>26661.219999999998</v>
      </c>
      <c r="AD37" s="54">
        <v>85517.22</v>
      </c>
      <c r="AE37" s="40"/>
      <c r="AF37" s="52">
        <v>22190</v>
      </c>
      <c r="AG37" s="52">
        <v>4808.32</v>
      </c>
      <c r="AH37" s="52">
        <v>22190</v>
      </c>
      <c r="AI37" s="52">
        <v>11944.980000000001</v>
      </c>
      <c r="AJ37" s="52">
        <v>19020</v>
      </c>
      <c r="AK37" s="52">
        <v>30876.36</v>
      </c>
      <c r="AL37" s="52">
        <v>63400</v>
      </c>
      <c r="AM37" s="52">
        <v>47629.66</v>
      </c>
      <c r="AN37" s="47">
        <v>111029.66</v>
      </c>
      <c r="AO37" s="40"/>
      <c r="AP37" s="95">
        <v>236376</v>
      </c>
      <c r="AQ37" s="95">
        <v>140302</v>
      </c>
      <c r="AR37" s="95">
        <v>376678.00000000006</v>
      </c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</row>
    <row r="38" spans="1:76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46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47">
        <v>0</v>
      </c>
      <c r="AO38" s="29"/>
      <c r="AP38" s="94"/>
      <c r="AQ38" s="94"/>
      <c r="AR38" s="94"/>
      <c r="AS38" s="29"/>
      <c r="AT38" s="49">
        <v>2.08</v>
      </c>
      <c r="AU38" s="49">
        <v>8.61</v>
      </c>
      <c r="AV38" s="49">
        <v>0.56000000000000005</v>
      </c>
      <c r="AW38" s="49">
        <v>2.7299999999999995</v>
      </c>
      <c r="AX38" s="49">
        <v>0.65000000000000013</v>
      </c>
      <c r="AY38" s="49">
        <v>0.12000000000000001</v>
      </c>
      <c r="AZ38" s="49">
        <v>1.26</v>
      </c>
      <c r="BA38" s="49">
        <v>0.33999999999999997</v>
      </c>
      <c r="BB38" s="49">
        <v>1.57</v>
      </c>
      <c r="BC38" s="49">
        <v>2.62</v>
      </c>
      <c r="BD38" s="49">
        <v>3.28</v>
      </c>
      <c r="BE38" s="49">
        <v>0.52</v>
      </c>
      <c r="BF38" s="49">
        <v>0.26</v>
      </c>
      <c r="BG38" s="49">
        <v>3.3999999999999995</v>
      </c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</row>
    <row r="39" spans="1:76" x14ac:dyDescent="0.25">
      <c r="A39" s="55" t="s">
        <v>31</v>
      </c>
      <c r="B39" s="56">
        <v>46790.75</v>
      </c>
      <c r="C39" s="56">
        <v>8218.85</v>
      </c>
      <c r="D39" s="56">
        <v>47008.69</v>
      </c>
      <c r="E39" s="56">
        <v>7191.64</v>
      </c>
      <c r="F39" s="56">
        <v>49031.349999999991</v>
      </c>
      <c r="G39" s="56">
        <v>26002.6</v>
      </c>
      <c r="H39" s="56">
        <v>142830.78999999998</v>
      </c>
      <c r="I39" s="56">
        <v>41413.089999999997</v>
      </c>
      <c r="J39" s="46">
        <v>184243.87999999998</v>
      </c>
      <c r="K39" s="57"/>
      <c r="L39" s="56">
        <v>47452.249999999985</v>
      </c>
      <c r="M39" s="56">
        <v>8159.57</v>
      </c>
      <c r="N39" s="56">
        <v>47201.460000000006</v>
      </c>
      <c r="O39" s="56">
        <v>8278.8900000000012</v>
      </c>
      <c r="P39" s="58">
        <v>50630.189999999988</v>
      </c>
      <c r="Q39" s="56">
        <v>8159.57</v>
      </c>
      <c r="R39" s="56">
        <v>145283.89999999997</v>
      </c>
      <c r="S39" s="56">
        <v>24598.03</v>
      </c>
      <c r="T39" s="54">
        <v>169881.92999999996</v>
      </c>
      <c r="U39" s="29"/>
      <c r="V39" s="56">
        <v>50036.400000000009</v>
      </c>
      <c r="W39" s="56">
        <v>8273.7799999999988</v>
      </c>
      <c r="X39" s="56">
        <v>42100.87</v>
      </c>
      <c r="Y39" s="56">
        <v>9648.9</v>
      </c>
      <c r="Z39" s="58">
        <v>51969.49</v>
      </c>
      <c r="AA39" s="56">
        <v>8738.5399999999991</v>
      </c>
      <c r="AB39" s="56">
        <v>144106.76</v>
      </c>
      <c r="AC39" s="56">
        <v>26661.219999999998</v>
      </c>
      <c r="AD39" s="54">
        <v>170767.97999999998</v>
      </c>
      <c r="AE39" s="29"/>
      <c r="AF39" s="56">
        <v>50820.9</v>
      </c>
      <c r="AG39" s="56">
        <v>4808.32</v>
      </c>
      <c r="AH39" s="56">
        <v>47569.63</v>
      </c>
      <c r="AI39" s="56">
        <v>11944.980000000001</v>
      </c>
      <c r="AJ39" s="58">
        <v>71773.98000000001</v>
      </c>
      <c r="AK39" s="56">
        <v>30876.36</v>
      </c>
      <c r="AL39" s="56">
        <v>170164.51</v>
      </c>
      <c r="AM39" s="56">
        <v>47629.66</v>
      </c>
      <c r="AN39" s="47">
        <v>217794.17</v>
      </c>
      <c r="AO39" s="29"/>
      <c r="AP39" s="96">
        <v>602385.96</v>
      </c>
      <c r="AQ39" s="96">
        <v>140302</v>
      </c>
      <c r="AR39" s="96">
        <v>742687.96000000008</v>
      </c>
      <c r="AS39" s="29"/>
      <c r="AT39" s="49"/>
      <c r="AU39" s="49"/>
      <c r="AV39" s="29"/>
      <c r="AW39" s="29"/>
      <c r="AX39" s="29"/>
      <c r="AY39" s="29"/>
      <c r="AZ39" s="29"/>
      <c r="BA39" s="29"/>
      <c r="BB39" s="29"/>
      <c r="BC39" s="29"/>
      <c r="BD39" s="49"/>
      <c r="BE39" s="29"/>
      <c r="BF39" s="29"/>
      <c r="BG39" s="4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</row>
    <row r="40" spans="1:76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47">
        <v>0</v>
      </c>
      <c r="AO40" s="29"/>
      <c r="AP40" s="94"/>
      <c r="AQ40" s="94"/>
      <c r="AR40" s="94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</row>
    <row r="41" spans="1:76" x14ac:dyDescent="0.25">
      <c r="A41" s="29"/>
      <c r="B41" s="181">
        <v>55009.599999999999</v>
      </c>
      <c r="C41" s="181"/>
      <c r="D41" s="179">
        <v>54200.33</v>
      </c>
      <c r="E41" s="179"/>
      <c r="F41" s="179">
        <v>75033.949999999983</v>
      </c>
      <c r="G41" s="179"/>
      <c r="H41" s="179">
        <v>184243.87999999998</v>
      </c>
      <c r="I41" s="179"/>
      <c r="J41" s="29"/>
      <c r="K41" s="29"/>
      <c r="L41" s="179">
        <v>55611.819999999985</v>
      </c>
      <c r="M41" s="179"/>
      <c r="N41" s="179">
        <v>55480.350000000006</v>
      </c>
      <c r="O41" s="179"/>
      <c r="P41" s="182">
        <v>58789.759999999987</v>
      </c>
      <c r="Q41" s="182"/>
      <c r="R41" s="179">
        <v>169881.92999999996</v>
      </c>
      <c r="S41" s="179"/>
      <c r="T41" s="29"/>
      <c r="U41" s="29"/>
      <c r="V41" s="179">
        <v>58310.180000000008</v>
      </c>
      <c r="W41" s="179"/>
      <c r="X41" s="179">
        <v>51749.770000000004</v>
      </c>
      <c r="Y41" s="179"/>
      <c r="Z41" s="182">
        <v>60708.03</v>
      </c>
      <c r="AA41" s="182"/>
      <c r="AB41" s="179">
        <v>170767.98</v>
      </c>
      <c r="AC41" s="179"/>
      <c r="AD41" s="54"/>
      <c r="AE41" s="29"/>
      <c r="AF41" s="179">
        <v>55629.22</v>
      </c>
      <c r="AG41" s="179"/>
      <c r="AH41" s="179">
        <v>59514.61</v>
      </c>
      <c r="AI41" s="179"/>
      <c r="AJ41" s="182">
        <v>102650.34000000001</v>
      </c>
      <c r="AK41" s="182"/>
      <c r="AL41" s="179">
        <v>217794.17</v>
      </c>
      <c r="AM41" s="179"/>
      <c r="AN41" s="29"/>
      <c r="AO41" s="29"/>
      <c r="AP41" s="185">
        <v>742687.96</v>
      </c>
      <c r="AQ41" s="185"/>
      <c r="AR41" s="94">
        <v>683898.20000000007</v>
      </c>
      <c r="AS41" s="29"/>
      <c r="AT41" s="29"/>
      <c r="AU41" s="29"/>
      <c r="AV41" s="29"/>
      <c r="AW41" s="59"/>
      <c r="AX41" s="59"/>
      <c r="AY41" s="59"/>
      <c r="AZ41" s="59"/>
      <c r="BA41" s="59"/>
      <c r="BB41" s="5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</row>
    <row r="42" spans="1:76" x14ac:dyDescent="0.25">
      <c r="A42" s="29"/>
      <c r="B42" s="6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67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</row>
    <row r="43" spans="1:76" hidden="1" x14ac:dyDescent="0.25"/>
    <row r="44" spans="1:76" hidden="1" x14ac:dyDescent="0.25"/>
    <row r="45" spans="1:76" hidden="1" x14ac:dyDescent="0.25">
      <c r="A45" s="29"/>
      <c r="B45" s="178">
        <v>42005</v>
      </c>
      <c r="C45" s="178"/>
      <c r="D45" s="178">
        <v>42036</v>
      </c>
      <c r="E45" s="178"/>
      <c r="F45" s="178">
        <v>42064</v>
      </c>
      <c r="G45" s="178"/>
      <c r="H45" s="178" t="s">
        <v>40</v>
      </c>
      <c r="I45" s="178"/>
      <c r="J45" s="29"/>
      <c r="K45" s="29"/>
      <c r="L45" s="178">
        <v>42095</v>
      </c>
      <c r="M45" s="178"/>
      <c r="N45" s="178">
        <v>42125</v>
      </c>
      <c r="O45" s="178"/>
      <c r="P45" s="178">
        <v>42156</v>
      </c>
      <c r="Q45" s="178"/>
      <c r="R45" s="178" t="s">
        <v>41</v>
      </c>
      <c r="S45" s="178"/>
      <c r="T45" s="31"/>
      <c r="U45" s="29"/>
      <c r="V45" s="178">
        <v>42186</v>
      </c>
      <c r="W45" s="178"/>
      <c r="X45" s="178">
        <v>42217</v>
      </c>
      <c r="Y45" s="178"/>
      <c r="Z45" s="178">
        <v>42248</v>
      </c>
      <c r="AA45" s="178"/>
      <c r="AB45" s="178" t="s">
        <v>42</v>
      </c>
      <c r="AC45" s="178"/>
      <c r="AD45" s="31"/>
      <c r="AE45" s="29"/>
      <c r="AF45" s="178">
        <v>42278</v>
      </c>
      <c r="AG45" s="178"/>
      <c r="AH45" s="178">
        <v>42309</v>
      </c>
      <c r="AI45" s="178"/>
      <c r="AJ45" s="178">
        <v>42339</v>
      </c>
      <c r="AK45" s="178"/>
      <c r="AL45" s="178" t="s">
        <v>43</v>
      </c>
      <c r="AM45" s="178"/>
      <c r="AN45" s="31"/>
      <c r="AO45" s="29"/>
      <c r="AP45" s="180" t="s">
        <v>61</v>
      </c>
      <c r="AQ45" s="180"/>
      <c r="AR45" s="180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</row>
    <row r="46" spans="1:76" hidden="1" x14ac:dyDescent="0.25">
      <c r="A46" s="29"/>
      <c r="B46" s="61" t="s">
        <v>59</v>
      </c>
      <c r="C46" s="61" t="s">
        <v>60</v>
      </c>
      <c r="D46" s="61" t="s">
        <v>59</v>
      </c>
      <c r="E46" s="61" t="s">
        <v>60</v>
      </c>
      <c r="F46" s="61" t="s">
        <v>59</v>
      </c>
      <c r="G46" s="61" t="s">
        <v>60</v>
      </c>
      <c r="H46" s="62" t="s">
        <v>59</v>
      </c>
      <c r="I46" s="62" t="s">
        <v>60</v>
      </c>
      <c r="J46" s="29"/>
      <c r="K46" s="29"/>
      <c r="L46" s="61" t="s">
        <v>59</v>
      </c>
      <c r="M46" s="61" t="s">
        <v>60</v>
      </c>
      <c r="N46" s="61" t="s">
        <v>59</v>
      </c>
      <c r="O46" s="61" t="s">
        <v>60</v>
      </c>
      <c r="P46" s="61" t="s">
        <v>59</v>
      </c>
      <c r="Q46" s="61" t="s">
        <v>60</v>
      </c>
      <c r="R46" s="62" t="s">
        <v>59</v>
      </c>
      <c r="S46" s="62" t="s">
        <v>60</v>
      </c>
      <c r="T46" s="31"/>
      <c r="U46" s="29"/>
      <c r="V46" s="61" t="s">
        <v>59</v>
      </c>
      <c r="W46" s="61" t="s">
        <v>60</v>
      </c>
      <c r="X46" s="61" t="s">
        <v>59</v>
      </c>
      <c r="Y46" s="61" t="s">
        <v>60</v>
      </c>
      <c r="Z46" s="61" t="s">
        <v>59</v>
      </c>
      <c r="AA46" s="61" t="s">
        <v>60</v>
      </c>
      <c r="AB46" s="62" t="s">
        <v>59</v>
      </c>
      <c r="AC46" s="62" t="s">
        <v>60</v>
      </c>
      <c r="AD46" s="31"/>
      <c r="AE46" s="29"/>
      <c r="AF46" s="61" t="s">
        <v>59</v>
      </c>
      <c r="AG46" s="61" t="s">
        <v>60</v>
      </c>
      <c r="AH46" s="61" t="s">
        <v>59</v>
      </c>
      <c r="AI46" s="61" t="s">
        <v>60</v>
      </c>
      <c r="AJ46" s="61" t="s">
        <v>59</v>
      </c>
      <c r="AK46" s="61" t="s">
        <v>60</v>
      </c>
      <c r="AL46" s="62" t="s">
        <v>59</v>
      </c>
      <c r="AM46" s="62" t="s">
        <v>60</v>
      </c>
      <c r="AN46" s="31"/>
      <c r="AO46" s="29"/>
      <c r="AP46" s="62" t="s">
        <v>59</v>
      </c>
      <c r="AQ46" s="62" t="s">
        <v>60</v>
      </c>
      <c r="AR46" s="74" t="s">
        <v>62</v>
      </c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</row>
    <row r="47" spans="1:76" hidden="1" x14ac:dyDescent="0.25">
      <c r="A47" s="72" t="s">
        <v>63</v>
      </c>
      <c r="B47" s="73">
        <v>3124.8120000000004</v>
      </c>
      <c r="C47" s="73">
        <v>145.59</v>
      </c>
      <c r="D47" s="73">
        <v>3164.7120000000004</v>
      </c>
      <c r="E47" s="73">
        <v>141.07499999999999</v>
      </c>
      <c r="F47" s="73">
        <v>3405.4938999999995</v>
      </c>
      <c r="G47" s="73">
        <v>153.82499999999999</v>
      </c>
      <c r="H47" s="73">
        <v>9695.0179000000007</v>
      </c>
      <c r="I47" s="73">
        <v>440.48999999999995</v>
      </c>
      <c r="J47" s="57">
        <v>10135.507900000001</v>
      </c>
      <c r="K47" s="29"/>
      <c r="L47" s="73">
        <v>3190.9215999999997</v>
      </c>
      <c r="M47" s="73">
        <v>144.52000000000001</v>
      </c>
      <c r="N47" s="73">
        <v>3072.0216000000005</v>
      </c>
      <c r="O47" s="73">
        <v>148.82</v>
      </c>
      <c r="P47" s="73">
        <v>3761.1566999999995</v>
      </c>
      <c r="Q47" s="73">
        <v>144.52000000000001</v>
      </c>
      <c r="R47" s="73">
        <v>10024.099900000001</v>
      </c>
      <c r="S47" s="73">
        <v>437.86</v>
      </c>
      <c r="T47" s="57">
        <v>10461.959900000002</v>
      </c>
      <c r="U47" s="29"/>
      <c r="V47" s="73">
        <v>3613.0777000000003</v>
      </c>
      <c r="W47" s="73">
        <v>146.42750000000001</v>
      </c>
      <c r="X47" s="73">
        <v>2074.5119</v>
      </c>
      <c r="Y47" s="73">
        <v>167.4</v>
      </c>
      <c r="Z47" s="73">
        <v>3295.4564</v>
      </c>
      <c r="AA47" s="73">
        <v>144.52000000000001</v>
      </c>
      <c r="AB47" s="73">
        <v>8983.0460000000003</v>
      </c>
      <c r="AC47" s="73">
        <v>458.34749999999997</v>
      </c>
      <c r="AD47" s="57">
        <v>9441.3935000000001</v>
      </c>
      <c r="AE47" s="29"/>
      <c r="AF47" s="73">
        <v>2892.4064999999996</v>
      </c>
      <c r="AG47" s="73">
        <v>144.52000000000001</v>
      </c>
      <c r="AH47" s="73">
        <v>2628.7159999999999</v>
      </c>
      <c r="AI47" s="73">
        <v>144.52000000000001</v>
      </c>
      <c r="AJ47" s="73">
        <v>4527.1235999999999</v>
      </c>
      <c r="AK47" s="73">
        <v>1084.5425</v>
      </c>
      <c r="AL47" s="73">
        <v>10048.2461</v>
      </c>
      <c r="AM47" s="73">
        <v>1373.5825</v>
      </c>
      <c r="AN47" s="47">
        <v>11421.828600000001</v>
      </c>
      <c r="AO47" s="29"/>
      <c r="AP47" s="73">
        <v>38750.409899999999</v>
      </c>
      <c r="AQ47" s="73">
        <v>2710.2799999999997</v>
      </c>
      <c r="AR47" s="73">
        <v>41460.689899999998</v>
      </c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</row>
    <row r="48" spans="1:76" hidden="1" x14ac:dyDescent="0.25">
      <c r="A48" s="72" t="s">
        <v>64</v>
      </c>
      <c r="B48" s="73">
        <v>10765.277000000002</v>
      </c>
      <c r="C48" s="73">
        <v>384.35760000000005</v>
      </c>
      <c r="D48" s="73">
        <v>10839.848300000001</v>
      </c>
      <c r="E48" s="73">
        <v>372.43799999999999</v>
      </c>
      <c r="F48" s="73">
        <v>11799.262000000001</v>
      </c>
      <c r="G48" s="73">
        <v>406.09800000000001</v>
      </c>
      <c r="H48" s="73">
        <v>33404.387300000002</v>
      </c>
      <c r="I48" s="73">
        <v>1162.8935999999999</v>
      </c>
      <c r="J48" s="57">
        <v>34567.280900000005</v>
      </c>
      <c r="K48" s="29"/>
      <c r="L48" s="73">
        <v>10965.443300000001</v>
      </c>
      <c r="M48" s="73">
        <v>381.53280000000007</v>
      </c>
      <c r="N48" s="73">
        <v>10341.403399999999</v>
      </c>
      <c r="O48" s="73">
        <v>392.88479999999998</v>
      </c>
      <c r="P48" s="73">
        <v>12032.550700000002</v>
      </c>
      <c r="Q48" s="73">
        <v>381.53280000000007</v>
      </c>
      <c r="R48" s="73">
        <v>33339.397400000002</v>
      </c>
      <c r="S48" s="73">
        <v>1155.9504000000002</v>
      </c>
      <c r="T48" s="57">
        <v>34495.347800000003</v>
      </c>
      <c r="U48" s="29"/>
      <c r="V48" s="73">
        <v>11807.450699999999</v>
      </c>
      <c r="W48" s="73">
        <v>386.56860000000006</v>
      </c>
      <c r="X48" s="73">
        <v>6884.9409000000005</v>
      </c>
      <c r="Y48" s="73">
        <v>441.93600000000004</v>
      </c>
      <c r="Z48" s="73">
        <v>10009.639200000001</v>
      </c>
      <c r="AA48" s="73">
        <v>381.53280000000007</v>
      </c>
      <c r="AB48" s="73">
        <v>28702.030799999997</v>
      </c>
      <c r="AC48" s="73">
        <v>1210.0373999999999</v>
      </c>
      <c r="AD48" s="57">
        <v>29912.068199999998</v>
      </c>
      <c r="AE48" s="29"/>
      <c r="AF48" s="73">
        <v>8478.0872999999992</v>
      </c>
      <c r="AG48" s="73">
        <v>381.53280000000007</v>
      </c>
      <c r="AH48" s="73">
        <v>7749.5352999999996</v>
      </c>
      <c r="AI48" s="73">
        <v>381.53280000000007</v>
      </c>
      <c r="AJ48" s="73">
        <v>15688.070000000002</v>
      </c>
      <c r="AK48" s="73">
        <v>2863.1922</v>
      </c>
      <c r="AL48" s="73">
        <v>31915.692599999998</v>
      </c>
      <c r="AM48" s="73">
        <v>3626.2578000000003</v>
      </c>
      <c r="AN48" s="47">
        <v>35541.950400000002</v>
      </c>
      <c r="AO48" s="29"/>
      <c r="AP48" s="73">
        <v>127361.50809999999</v>
      </c>
      <c r="AQ48" s="73">
        <v>7155.1392000000005</v>
      </c>
      <c r="AR48" s="73">
        <v>134516.64729999998</v>
      </c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</row>
    <row r="49" spans="1:44" hidden="1" x14ac:dyDescent="0.25">
      <c r="A49" s="83" t="s">
        <v>65</v>
      </c>
      <c r="B49" s="73" t="e">
        <v>#REF!</v>
      </c>
      <c r="C49" s="73" t="e">
        <v>#REF!</v>
      </c>
      <c r="D49" s="73" t="e">
        <v>#REF!</v>
      </c>
      <c r="E49" s="73" t="e">
        <v>#REF!</v>
      </c>
      <c r="F49" s="73" t="e">
        <v>#REF!</v>
      </c>
      <c r="G49" s="73" t="e">
        <v>#REF!</v>
      </c>
      <c r="H49" s="73" t="e">
        <v>#REF!</v>
      </c>
      <c r="I49" s="73" t="e">
        <v>#REF!</v>
      </c>
      <c r="J49" s="57" t="e">
        <v>#REF!</v>
      </c>
      <c r="K49" s="29"/>
      <c r="L49" s="73" t="e">
        <v>#REF!</v>
      </c>
      <c r="M49" s="73" t="e">
        <v>#REF!</v>
      </c>
      <c r="N49" s="73" t="e">
        <v>#REF!</v>
      </c>
      <c r="O49" s="73" t="e">
        <v>#REF!</v>
      </c>
      <c r="P49" s="73" t="e">
        <v>#REF!</v>
      </c>
      <c r="Q49" s="73" t="e">
        <v>#REF!</v>
      </c>
      <c r="R49" s="73" t="e">
        <v>#REF!</v>
      </c>
      <c r="S49" s="73" t="e">
        <v>#REF!</v>
      </c>
      <c r="T49" s="57" t="e">
        <v>#REF!</v>
      </c>
      <c r="U49" s="29"/>
      <c r="V49" s="73" t="e">
        <v>#REF!</v>
      </c>
      <c r="W49" s="73" t="e">
        <v>#REF!</v>
      </c>
      <c r="X49" s="73" t="e">
        <v>#REF!</v>
      </c>
      <c r="Y49" s="73" t="e">
        <v>#REF!</v>
      </c>
      <c r="Z49" s="73" t="e">
        <v>#REF!</v>
      </c>
      <c r="AA49" s="73" t="e">
        <v>#REF!</v>
      </c>
      <c r="AB49" s="73" t="e">
        <v>#REF!</v>
      </c>
      <c r="AC49" s="73" t="e">
        <v>#REF!</v>
      </c>
      <c r="AD49" s="57" t="e">
        <v>#REF!</v>
      </c>
      <c r="AE49" s="29"/>
      <c r="AF49" s="73" t="e">
        <v>#REF!</v>
      </c>
      <c r="AG49" s="73" t="e">
        <v>#REF!</v>
      </c>
      <c r="AH49" s="73" t="e">
        <v>#REF!</v>
      </c>
      <c r="AI49" s="73" t="e">
        <v>#REF!</v>
      </c>
      <c r="AJ49" s="73" t="e">
        <v>#REF!</v>
      </c>
      <c r="AK49" s="73" t="e">
        <v>#REF!</v>
      </c>
      <c r="AL49" s="73" t="e">
        <v>#REF!</v>
      </c>
      <c r="AM49" s="73" t="e">
        <v>#REF!</v>
      </c>
      <c r="AN49" s="47" t="e">
        <v>#REF!</v>
      </c>
      <c r="AO49" s="29"/>
      <c r="AP49" s="73" t="e">
        <v>#REF!</v>
      </c>
      <c r="AQ49" s="73" t="e">
        <v>#REF!</v>
      </c>
      <c r="AR49" s="73" t="e">
        <v>#REF!</v>
      </c>
    </row>
    <row r="50" spans="1:44" hidden="1" x14ac:dyDescent="0.25">
      <c r="A50" s="83" t="s">
        <v>66</v>
      </c>
      <c r="B50" s="73">
        <v>655.60019999999986</v>
      </c>
      <c r="C50" s="73">
        <v>23.2944</v>
      </c>
      <c r="D50" s="73">
        <v>663.88189999999997</v>
      </c>
      <c r="E50" s="73">
        <v>22.571999999999999</v>
      </c>
      <c r="F50" s="73">
        <v>725.30349999999999</v>
      </c>
      <c r="G50" s="73">
        <v>24.611999999999998</v>
      </c>
      <c r="H50" s="73">
        <v>2044.7856000000002</v>
      </c>
      <c r="I50" s="73">
        <v>70.478399999999993</v>
      </c>
      <c r="J50" s="57">
        <v>2115.2640000000001</v>
      </c>
      <c r="K50" s="29"/>
      <c r="L50" s="73">
        <v>674.71910000000003</v>
      </c>
      <c r="M50" s="73">
        <v>23.123200000000001</v>
      </c>
      <c r="N50" s="73">
        <v>720.30190000000016</v>
      </c>
      <c r="O50" s="73">
        <v>23.811199999999999</v>
      </c>
      <c r="P50" s="73">
        <v>936.4683</v>
      </c>
      <c r="Q50" s="73">
        <v>23.123200000000001</v>
      </c>
      <c r="R50" s="73">
        <v>2331.4892999999997</v>
      </c>
      <c r="S50" s="73">
        <v>70.057600000000008</v>
      </c>
      <c r="T50" s="57">
        <v>2401.5468999999998</v>
      </c>
      <c r="U50" s="29"/>
      <c r="V50" s="73">
        <v>963.36270000000002</v>
      </c>
      <c r="W50" s="73">
        <v>23.428400000000003</v>
      </c>
      <c r="X50" s="73">
        <v>416.97919999999999</v>
      </c>
      <c r="Y50" s="73">
        <v>26.784000000000002</v>
      </c>
      <c r="Z50" s="73">
        <v>829.98310000000004</v>
      </c>
      <c r="AA50" s="73">
        <v>23.123200000000001</v>
      </c>
      <c r="AB50" s="73">
        <v>2210.3250000000003</v>
      </c>
      <c r="AC50" s="73">
        <v>73.335599999999999</v>
      </c>
      <c r="AD50" s="57">
        <v>2283.6606000000002</v>
      </c>
      <c r="AE50" s="29"/>
      <c r="AF50" s="73">
        <v>744.47210000000007</v>
      </c>
      <c r="AG50" s="73">
        <v>23.123200000000001</v>
      </c>
      <c r="AH50" s="73">
        <v>634.37400000000002</v>
      </c>
      <c r="AI50" s="73">
        <v>23.123200000000001</v>
      </c>
      <c r="AJ50" s="73">
        <v>1159.0893000000003</v>
      </c>
      <c r="AK50" s="73">
        <v>173.52680000000001</v>
      </c>
      <c r="AL50" s="73">
        <v>2537.9354000000008</v>
      </c>
      <c r="AM50" s="73">
        <v>219.7732</v>
      </c>
      <c r="AN50" s="47">
        <v>2757.7086000000008</v>
      </c>
      <c r="AO50" s="29"/>
      <c r="AP50" s="73">
        <v>9124.5353000000014</v>
      </c>
      <c r="AQ50" s="73">
        <v>433.64480000000003</v>
      </c>
      <c r="AR50" s="73">
        <v>9558.1801000000014</v>
      </c>
    </row>
    <row r="51" spans="1:44" hidden="1" x14ac:dyDescent="0.25">
      <c r="A51" s="83" t="s">
        <v>67</v>
      </c>
      <c r="B51" s="73" t="e">
        <v>#REF!</v>
      </c>
      <c r="C51" s="73" t="e">
        <v>#REF!</v>
      </c>
      <c r="D51" s="73" t="e">
        <v>#REF!</v>
      </c>
      <c r="E51" s="73" t="e">
        <v>#REF!</v>
      </c>
      <c r="F51" s="73" t="e">
        <v>#REF!</v>
      </c>
      <c r="G51" s="73" t="e">
        <v>#REF!</v>
      </c>
      <c r="H51" s="73" t="e">
        <v>#REF!</v>
      </c>
      <c r="I51" s="73" t="e">
        <v>#REF!</v>
      </c>
      <c r="J51" s="57" t="e">
        <v>#REF!</v>
      </c>
      <c r="K51" s="29"/>
      <c r="L51" s="73" t="e">
        <v>#REF!</v>
      </c>
      <c r="M51" s="73" t="e">
        <v>#REF!</v>
      </c>
      <c r="N51" s="73" t="e">
        <v>#REF!</v>
      </c>
      <c r="O51" s="73" t="e">
        <v>#REF!</v>
      </c>
      <c r="P51" s="73" t="e">
        <v>#REF!</v>
      </c>
      <c r="Q51" s="73" t="e">
        <v>#REF!</v>
      </c>
      <c r="R51" s="73" t="e">
        <v>#REF!</v>
      </c>
      <c r="S51" s="73" t="e">
        <v>#REF!</v>
      </c>
      <c r="T51" s="57" t="e">
        <v>#REF!</v>
      </c>
      <c r="U51" s="29"/>
      <c r="V51" s="73" t="e">
        <v>#REF!</v>
      </c>
      <c r="W51" s="73" t="e">
        <v>#REF!</v>
      </c>
      <c r="X51" s="73" t="e">
        <v>#REF!</v>
      </c>
      <c r="Y51" s="73" t="e">
        <v>#REF!</v>
      </c>
      <c r="Z51" s="73" t="e">
        <v>#REF!</v>
      </c>
      <c r="AA51" s="73" t="e">
        <v>#REF!</v>
      </c>
      <c r="AB51" s="73" t="e">
        <v>#REF!</v>
      </c>
      <c r="AC51" s="73" t="e">
        <v>#REF!</v>
      </c>
      <c r="AD51" s="57" t="e">
        <v>#REF!</v>
      </c>
      <c r="AE51" s="29"/>
      <c r="AF51" s="73" t="e">
        <v>#REF!</v>
      </c>
      <c r="AG51" s="73" t="e">
        <v>#REF!</v>
      </c>
      <c r="AH51" s="73" t="e">
        <v>#REF!</v>
      </c>
      <c r="AI51" s="73" t="e">
        <v>#REF!</v>
      </c>
      <c r="AJ51" s="73" t="e">
        <v>#REF!</v>
      </c>
      <c r="AK51" s="73" t="e">
        <v>#REF!</v>
      </c>
      <c r="AL51" s="73" t="e">
        <v>#REF!</v>
      </c>
      <c r="AM51" s="73" t="e">
        <v>#REF!</v>
      </c>
      <c r="AN51" s="47" t="e">
        <v>#REF!</v>
      </c>
      <c r="AO51" s="29"/>
      <c r="AP51" s="73" t="e">
        <v>#REF!</v>
      </c>
      <c r="AQ51" s="73" t="e">
        <v>#REF!</v>
      </c>
      <c r="AR51" s="73" t="e">
        <v>#REF!</v>
      </c>
    </row>
    <row r="52" spans="1:44" hidden="1" x14ac:dyDescent="0.25">
      <c r="A52" s="72" t="s">
        <v>68</v>
      </c>
      <c r="B52" s="73">
        <v>2568.415</v>
      </c>
      <c r="C52" s="73">
        <v>32.411999999999999</v>
      </c>
      <c r="D52" s="73">
        <v>2553.6118999999999</v>
      </c>
      <c r="E52" s="73">
        <v>32.411999999999999</v>
      </c>
      <c r="F52" s="73">
        <v>2576.0819000000001</v>
      </c>
      <c r="G52" s="73">
        <v>45.650999999999996</v>
      </c>
      <c r="H52" s="73">
        <v>7698.1087999999991</v>
      </c>
      <c r="I52" s="73">
        <v>110.47499999999999</v>
      </c>
      <c r="J52" s="57">
        <v>7808.5837999999994</v>
      </c>
      <c r="K52" s="29"/>
      <c r="L52" s="73">
        <v>2558.2683000000002</v>
      </c>
      <c r="M52" s="73">
        <v>35.859000000000002</v>
      </c>
      <c r="N52" s="73">
        <v>2744.1585999999998</v>
      </c>
      <c r="O52" s="73">
        <v>35.859000000000002</v>
      </c>
      <c r="P52" s="73">
        <v>2946.0034999999998</v>
      </c>
      <c r="Q52" s="73">
        <v>35.859000000000002</v>
      </c>
      <c r="R52" s="73">
        <v>8248.4303999999993</v>
      </c>
      <c r="S52" s="73">
        <v>107.57700000000001</v>
      </c>
      <c r="T52" s="57">
        <v>8356.0073999999986</v>
      </c>
      <c r="U52" s="29"/>
      <c r="V52" s="73">
        <v>3045.3961999999997</v>
      </c>
      <c r="W52" s="73">
        <v>45.968999999999994</v>
      </c>
      <c r="X52" s="73">
        <v>2609.2688000000003</v>
      </c>
      <c r="Y52" s="73">
        <v>58.103999999999999</v>
      </c>
      <c r="Z52" s="73">
        <v>4870.7358999999997</v>
      </c>
      <c r="AA52" s="73">
        <v>35.859000000000002</v>
      </c>
      <c r="AB52" s="73">
        <v>10525.400899999999</v>
      </c>
      <c r="AC52" s="73">
        <v>139.93199999999999</v>
      </c>
      <c r="AD52" s="57">
        <v>10665.332899999999</v>
      </c>
      <c r="AE52" s="29"/>
      <c r="AF52" s="73">
        <v>4418.7266</v>
      </c>
      <c r="AG52" s="73">
        <v>35.859000000000002</v>
      </c>
      <c r="AH52" s="73">
        <v>3387.3376000000003</v>
      </c>
      <c r="AI52" s="73">
        <v>35.859000000000002</v>
      </c>
      <c r="AJ52" s="73">
        <v>5294.7327000000005</v>
      </c>
      <c r="AK52" s="73">
        <v>1025.655</v>
      </c>
      <c r="AL52" s="73">
        <v>13100.796899999998</v>
      </c>
      <c r="AM52" s="73">
        <v>1097.3729999999998</v>
      </c>
      <c r="AN52" s="47">
        <v>14198.169899999997</v>
      </c>
      <c r="AO52" s="29"/>
      <c r="AP52" s="73">
        <v>39572.736999999994</v>
      </c>
      <c r="AQ52" s="73">
        <v>1455.357</v>
      </c>
      <c r="AR52" s="73">
        <v>41028.093999999997</v>
      </c>
    </row>
    <row r="53" spans="1:44" hidden="1" x14ac:dyDescent="0.25">
      <c r="A53" s="72" t="s">
        <v>69</v>
      </c>
      <c r="B53" s="73">
        <v>872.27839999999992</v>
      </c>
      <c r="C53" s="73">
        <v>16.206</v>
      </c>
      <c r="D53" s="73">
        <v>868.4221</v>
      </c>
      <c r="E53" s="73">
        <v>16.206</v>
      </c>
      <c r="F53" s="73">
        <v>874.88800000000003</v>
      </c>
      <c r="G53" s="73">
        <v>22.825499999999998</v>
      </c>
      <c r="H53" s="73">
        <v>2615.5884999999998</v>
      </c>
      <c r="I53" s="73">
        <v>55.237499999999997</v>
      </c>
      <c r="J53" s="57">
        <v>2670.826</v>
      </c>
      <c r="K53" s="29"/>
      <c r="L53" s="73">
        <v>869.93340000000001</v>
      </c>
      <c r="M53" s="73">
        <v>17.929500000000001</v>
      </c>
      <c r="N53" s="73">
        <v>890.76100000000008</v>
      </c>
      <c r="O53" s="73">
        <v>17.929500000000001</v>
      </c>
      <c r="P53" s="73">
        <v>914.41200000000003</v>
      </c>
      <c r="Q53" s="73">
        <v>17.929500000000001</v>
      </c>
      <c r="R53" s="73">
        <v>2675.1064000000001</v>
      </c>
      <c r="S53" s="73">
        <v>53.788500000000006</v>
      </c>
      <c r="T53" s="57">
        <v>2728.8949000000002</v>
      </c>
      <c r="U53" s="29"/>
      <c r="V53" s="73">
        <v>930.10599999999999</v>
      </c>
      <c r="W53" s="73">
        <v>22.984499999999997</v>
      </c>
      <c r="X53" s="73">
        <v>879.21109999999999</v>
      </c>
      <c r="Y53" s="73">
        <v>29.052</v>
      </c>
      <c r="Z53" s="73">
        <v>1461.3401999999999</v>
      </c>
      <c r="AA53" s="73">
        <v>17.929500000000001</v>
      </c>
      <c r="AB53" s="73">
        <v>3270.6572999999999</v>
      </c>
      <c r="AC53" s="73">
        <v>69.965999999999994</v>
      </c>
      <c r="AD53" s="57">
        <v>3340.6232999999997</v>
      </c>
      <c r="AE53" s="29"/>
      <c r="AF53" s="73">
        <v>1365.9817</v>
      </c>
      <c r="AG53" s="73">
        <v>17.929500000000001</v>
      </c>
      <c r="AH53" s="73">
        <v>1161.3303999999998</v>
      </c>
      <c r="AI53" s="73">
        <v>17.929500000000001</v>
      </c>
      <c r="AJ53" s="73">
        <v>1606.3445999999999</v>
      </c>
      <c r="AK53" s="73">
        <v>512.82749999999999</v>
      </c>
      <c r="AL53" s="73">
        <v>4133.6567000000005</v>
      </c>
      <c r="AM53" s="73">
        <v>548.68649999999991</v>
      </c>
      <c r="AN53" s="47">
        <v>4682.3432000000003</v>
      </c>
      <c r="AO53" s="29"/>
      <c r="AP53" s="73">
        <v>12695.008900000001</v>
      </c>
      <c r="AQ53" s="73">
        <v>727.67849999999999</v>
      </c>
      <c r="AR53" s="73">
        <v>13422.687400000001</v>
      </c>
    </row>
    <row r="54" spans="1:44" hidden="1" x14ac:dyDescent="0.25">
      <c r="A54" s="69" t="s">
        <v>70</v>
      </c>
      <c r="B54" s="73">
        <v>357.358</v>
      </c>
      <c r="C54" s="73">
        <v>10.804000000000002</v>
      </c>
      <c r="D54" s="73">
        <v>357.03890000000001</v>
      </c>
      <c r="E54" s="73">
        <v>10.804000000000002</v>
      </c>
      <c r="F54" s="73">
        <v>357.35180000000003</v>
      </c>
      <c r="G54" s="73">
        <v>15.216999999999999</v>
      </c>
      <c r="H54" s="73">
        <v>1071.7487000000001</v>
      </c>
      <c r="I54" s="73">
        <v>36.825000000000003</v>
      </c>
      <c r="J54" s="57">
        <v>1108.5737000000001</v>
      </c>
      <c r="K54" s="29"/>
      <c r="L54" s="73">
        <v>357.0788</v>
      </c>
      <c r="M54" s="73">
        <v>11.953000000000001</v>
      </c>
      <c r="N54" s="73">
        <v>357.17809999999997</v>
      </c>
      <c r="O54" s="73">
        <v>11.953000000000001</v>
      </c>
      <c r="P54" s="73">
        <v>357.0788</v>
      </c>
      <c r="Q54" s="73">
        <v>11.953000000000001</v>
      </c>
      <c r="R54" s="73">
        <v>1071.3357000000001</v>
      </c>
      <c r="S54" s="73">
        <v>35.859000000000002</v>
      </c>
      <c r="T54" s="57">
        <v>1107.1947</v>
      </c>
      <c r="U54" s="29"/>
      <c r="V54" s="73">
        <v>358.21109999999999</v>
      </c>
      <c r="W54" s="73">
        <v>15.323</v>
      </c>
      <c r="X54" s="73">
        <v>357.81209999999999</v>
      </c>
      <c r="Y54" s="73">
        <v>19.368000000000002</v>
      </c>
      <c r="Z54" s="73">
        <v>357.0788</v>
      </c>
      <c r="AA54" s="73">
        <v>11.953000000000001</v>
      </c>
      <c r="AB54" s="73">
        <v>1073.1020000000001</v>
      </c>
      <c r="AC54" s="73">
        <v>46.643999999999998</v>
      </c>
      <c r="AD54" s="57">
        <v>1119.7460000000001</v>
      </c>
      <c r="AE54" s="29"/>
      <c r="AF54" s="73">
        <v>357.14350000000002</v>
      </c>
      <c r="AG54" s="73">
        <v>11.953000000000001</v>
      </c>
      <c r="AH54" s="73">
        <v>357.0788</v>
      </c>
      <c r="AI54" s="73">
        <v>11.953000000000001</v>
      </c>
      <c r="AJ54" s="73">
        <v>397.3777</v>
      </c>
      <c r="AK54" s="73">
        <v>341.88499999999999</v>
      </c>
      <c r="AL54" s="73">
        <v>1111.5999999999999</v>
      </c>
      <c r="AM54" s="73">
        <v>365.791</v>
      </c>
      <c r="AN54" s="47">
        <v>1477.3909999999998</v>
      </c>
      <c r="AO54" s="29"/>
      <c r="AP54" s="73">
        <v>4327.7864000000009</v>
      </c>
      <c r="AQ54" s="73">
        <v>485.11900000000003</v>
      </c>
      <c r="AR54" s="73">
        <v>4812.9054000000006</v>
      </c>
    </row>
    <row r="55" spans="1:44" hidden="1" x14ac:dyDescent="0.25">
      <c r="A55" s="69" t="s">
        <v>71</v>
      </c>
      <c r="B55" s="73">
        <v>1803.9191000000001</v>
      </c>
      <c r="C55" s="73">
        <v>16.206</v>
      </c>
      <c r="D55" s="73">
        <v>1790.8984999999998</v>
      </c>
      <c r="E55" s="73">
        <v>16.206</v>
      </c>
      <c r="F55" s="73">
        <v>1808.3514999999998</v>
      </c>
      <c r="G55" s="73">
        <v>22.825499999999998</v>
      </c>
      <c r="H55" s="73">
        <v>5403.169100000001</v>
      </c>
      <c r="I55" s="73">
        <v>55.237499999999997</v>
      </c>
      <c r="J55" s="57">
        <v>5458.4066000000012</v>
      </c>
      <c r="K55" s="29"/>
      <c r="L55" s="73">
        <v>1794.0177999999999</v>
      </c>
      <c r="M55" s="73">
        <v>17.929500000000001</v>
      </c>
      <c r="N55" s="73">
        <v>1929.2564999999997</v>
      </c>
      <c r="O55" s="73">
        <v>17.929500000000001</v>
      </c>
      <c r="P55" s="73">
        <v>2079.5224999999996</v>
      </c>
      <c r="Q55" s="73">
        <v>17.929500000000001</v>
      </c>
      <c r="R55" s="73">
        <v>5802.796800000001</v>
      </c>
      <c r="S55" s="73">
        <v>53.788500000000006</v>
      </c>
      <c r="T55" s="57">
        <v>5856.5853000000006</v>
      </c>
      <c r="U55" s="29"/>
      <c r="V55" s="73">
        <v>2167.2390999999998</v>
      </c>
      <c r="W55" s="73">
        <v>22.984499999999997</v>
      </c>
      <c r="X55" s="73">
        <v>1825.0477000000001</v>
      </c>
      <c r="Y55" s="73">
        <v>29.052</v>
      </c>
      <c r="Z55" s="73">
        <v>2742.8140000000003</v>
      </c>
      <c r="AA55" s="73">
        <v>17.929500000000001</v>
      </c>
      <c r="AB55" s="73">
        <v>6735.100800000002</v>
      </c>
      <c r="AC55" s="73">
        <v>69.965999999999994</v>
      </c>
      <c r="AD55" s="57">
        <v>6805.0668000000023</v>
      </c>
      <c r="AE55" s="29"/>
      <c r="AF55" s="73">
        <v>2487.9216000000006</v>
      </c>
      <c r="AG55" s="73">
        <v>17.929500000000001</v>
      </c>
      <c r="AH55" s="73">
        <v>2093.1543999999999</v>
      </c>
      <c r="AI55" s="73">
        <v>17.929500000000001</v>
      </c>
      <c r="AJ55" s="73">
        <v>3615.6351999999993</v>
      </c>
      <c r="AK55" s="73">
        <v>512.82749999999999</v>
      </c>
      <c r="AL55" s="73">
        <v>8196.7111999999997</v>
      </c>
      <c r="AM55" s="73">
        <v>548.68649999999991</v>
      </c>
      <c r="AN55" s="47">
        <v>8745.3976999999995</v>
      </c>
      <c r="AO55" s="29"/>
      <c r="AP55" s="73">
        <v>26137.777900000001</v>
      </c>
      <c r="AQ55" s="73">
        <v>727.67849999999999</v>
      </c>
      <c r="AR55" s="73">
        <v>26865.456400000003</v>
      </c>
    </row>
    <row r="56" spans="1:44" hidden="1" x14ac:dyDescent="0.25">
      <c r="A56" s="69" t="s">
        <v>72</v>
      </c>
      <c r="B56" s="73">
        <v>1031.7159999999999</v>
      </c>
      <c r="C56" s="73">
        <v>32.411999999999999</v>
      </c>
      <c r="D56" s="73">
        <v>1031.0778</v>
      </c>
      <c r="E56" s="73">
        <v>32.411999999999999</v>
      </c>
      <c r="F56" s="73">
        <v>1031.7036000000001</v>
      </c>
      <c r="G56" s="73">
        <v>45.650999999999996</v>
      </c>
      <c r="H56" s="73">
        <v>3094.4974000000002</v>
      </c>
      <c r="I56" s="73">
        <v>110.47499999999999</v>
      </c>
      <c r="J56" s="57">
        <v>3204.9724000000001</v>
      </c>
      <c r="K56" s="29"/>
      <c r="L56" s="73">
        <v>1031.1576</v>
      </c>
      <c r="M56" s="73">
        <v>35.859000000000002</v>
      </c>
      <c r="N56" s="73">
        <v>1031.3561999999999</v>
      </c>
      <c r="O56" s="73">
        <v>35.859000000000002</v>
      </c>
      <c r="P56" s="73">
        <v>1031.1576</v>
      </c>
      <c r="Q56" s="73">
        <v>35.859000000000002</v>
      </c>
      <c r="R56" s="73">
        <v>3093.6714000000002</v>
      </c>
      <c r="S56" s="73">
        <v>107.57700000000001</v>
      </c>
      <c r="T56" s="57">
        <v>3201.2484000000004</v>
      </c>
      <c r="U56" s="29"/>
      <c r="V56" s="73">
        <v>1033.4222</v>
      </c>
      <c r="W56" s="73">
        <v>45.968999999999994</v>
      </c>
      <c r="X56" s="73">
        <v>1032.6242</v>
      </c>
      <c r="Y56" s="73">
        <v>58.103999999999999</v>
      </c>
      <c r="Z56" s="73">
        <v>1031.1576</v>
      </c>
      <c r="AA56" s="73">
        <v>35.859000000000002</v>
      </c>
      <c r="AB56" s="73">
        <v>3097.2040000000002</v>
      </c>
      <c r="AC56" s="73">
        <v>139.93199999999999</v>
      </c>
      <c r="AD56" s="57">
        <v>3237.136</v>
      </c>
      <c r="AE56" s="29"/>
      <c r="AF56" s="73">
        <v>1031.287</v>
      </c>
      <c r="AG56" s="73">
        <v>35.859000000000002</v>
      </c>
      <c r="AH56" s="73">
        <v>1031.1576</v>
      </c>
      <c r="AI56" s="73">
        <v>35.859000000000002</v>
      </c>
      <c r="AJ56" s="73">
        <v>1111.7554</v>
      </c>
      <c r="AK56" s="73">
        <v>1025.655</v>
      </c>
      <c r="AL56" s="73">
        <v>3174.2</v>
      </c>
      <c r="AM56" s="73">
        <v>1097.3729999999998</v>
      </c>
      <c r="AN56" s="47">
        <v>4271.5729999999994</v>
      </c>
      <c r="AO56" s="29"/>
      <c r="AP56" s="73">
        <v>12459.572800000002</v>
      </c>
      <c r="AQ56" s="73">
        <v>1455.357</v>
      </c>
      <c r="AR56" s="73">
        <v>13914.929800000002</v>
      </c>
    </row>
    <row r="57" spans="1:44" hidden="1" x14ac:dyDescent="0.25">
      <c r="A57" s="69" t="s">
        <v>73</v>
      </c>
      <c r="B57" s="73">
        <v>3337.5720000000001</v>
      </c>
      <c r="C57" s="73">
        <v>1197.4949999999999</v>
      </c>
      <c r="D57" s="73">
        <v>3186.1539000000002</v>
      </c>
      <c r="E57" s="73">
        <v>607.34</v>
      </c>
      <c r="F57" s="73">
        <v>3489.2937999999995</v>
      </c>
      <c r="G57" s="73">
        <v>8552.1450000000004</v>
      </c>
      <c r="H57" s="73">
        <v>10013.019700000001</v>
      </c>
      <c r="I57" s="73">
        <v>10356.980000000001</v>
      </c>
      <c r="J57" s="57">
        <v>20369.9997</v>
      </c>
      <c r="K57" s="29"/>
      <c r="L57" s="73">
        <v>3336.7608</v>
      </c>
      <c r="M57" s="73">
        <v>1180.915</v>
      </c>
      <c r="N57" s="73">
        <v>3336.8600999999999</v>
      </c>
      <c r="O57" s="73">
        <v>1231.9749999999999</v>
      </c>
      <c r="P57" s="73">
        <v>3336.7608</v>
      </c>
      <c r="Q57" s="73">
        <v>1180.915</v>
      </c>
      <c r="R57" s="73">
        <v>10010.3817</v>
      </c>
      <c r="S57" s="73">
        <v>3593.8050000000003</v>
      </c>
      <c r="T57" s="57">
        <v>13604.1867</v>
      </c>
      <c r="U57" s="29"/>
      <c r="V57" s="73">
        <v>3337.8930999999998</v>
      </c>
      <c r="W57" s="73">
        <v>1201.2249999999999</v>
      </c>
      <c r="X57" s="73">
        <v>3337.4940999999999</v>
      </c>
      <c r="Y57" s="73">
        <v>1384</v>
      </c>
      <c r="Z57" s="73">
        <v>4234.7608</v>
      </c>
      <c r="AA57" s="73">
        <v>1470.4</v>
      </c>
      <c r="AB57" s="73">
        <v>10910.147999999999</v>
      </c>
      <c r="AC57" s="73">
        <v>4055.6250000000005</v>
      </c>
      <c r="AD57" s="57">
        <v>14965.772999999999</v>
      </c>
      <c r="AE57" s="29"/>
      <c r="AF57" s="73">
        <v>4921.8254999999999</v>
      </c>
      <c r="AG57" s="73">
        <v>-494.71000000000009</v>
      </c>
      <c r="AH57" s="73">
        <v>4921.7608</v>
      </c>
      <c r="AI57" s="73">
        <v>3073.62</v>
      </c>
      <c r="AJ57" s="73">
        <v>3503.9272000000001</v>
      </c>
      <c r="AK57" s="73">
        <v>3113.7750000000001</v>
      </c>
      <c r="AL57" s="73">
        <v>13347.513500000001</v>
      </c>
      <c r="AM57" s="73">
        <v>5692.6849999999995</v>
      </c>
      <c r="AN57" s="47">
        <v>19040.198499999999</v>
      </c>
      <c r="AO57" s="29"/>
      <c r="AP57" s="73">
        <v>44281.062900000004</v>
      </c>
      <c r="AQ57" s="73">
        <v>23699.095000000001</v>
      </c>
      <c r="AR57" s="73">
        <v>67980.157900000006</v>
      </c>
    </row>
    <row r="58" spans="1:44" hidden="1" x14ac:dyDescent="0.25">
      <c r="A58" s="69" t="s">
        <v>74</v>
      </c>
      <c r="B58" s="73">
        <v>5569.3410000000003</v>
      </c>
      <c r="C58" s="73">
        <v>1197.4949999999999</v>
      </c>
      <c r="D58" s="73">
        <v>5577.2979000000005</v>
      </c>
      <c r="E58" s="73">
        <v>607.34</v>
      </c>
      <c r="F58" s="73">
        <v>5853.5937999999996</v>
      </c>
      <c r="G58" s="73">
        <v>8552.1450000000004</v>
      </c>
      <c r="H58" s="73">
        <v>17000.2327</v>
      </c>
      <c r="I58" s="73">
        <v>10356.980000000001</v>
      </c>
      <c r="J58" s="57">
        <v>27357.212700000004</v>
      </c>
      <c r="K58" s="29"/>
      <c r="L58" s="73">
        <v>5701.0608000000002</v>
      </c>
      <c r="M58" s="73">
        <v>1180.915</v>
      </c>
      <c r="N58" s="73">
        <v>5701.1601000000001</v>
      </c>
      <c r="O58" s="73">
        <v>1231.9749999999999</v>
      </c>
      <c r="P58" s="73">
        <v>5701.0608000000002</v>
      </c>
      <c r="Q58" s="73">
        <v>1180.915</v>
      </c>
      <c r="R58" s="73">
        <v>17103.2817</v>
      </c>
      <c r="S58" s="73">
        <v>3593.8050000000003</v>
      </c>
      <c r="T58" s="57">
        <v>20697.0867</v>
      </c>
      <c r="U58" s="29"/>
      <c r="V58" s="73">
        <v>5709.3121000000001</v>
      </c>
      <c r="W58" s="73">
        <v>1201.2249999999999</v>
      </c>
      <c r="X58" s="73">
        <v>5701.7941000000001</v>
      </c>
      <c r="Y58" s="73">
        <v>1384</v>
      </c>
      <c r="Z58" s="73">
        <v>6633.2848000000004</v>
      </c>
      <c r="AA58" s="73">
        <v>1470.4</v>
      </c>
      <c r="AB58" s="73">
        <v>18044.391</v>
      </c>
      <c r="AC58" s="73">
        <v>4055.6250000000005</v>
      </c>
      <c r="AD58" s="57">
        <v>22100.016</v>
      </c>
      <c r="AE58" s="29"/>
      <c r="AF58" s="73">
        <v>7286.1255000000001</v>
      </c>
      <c r="AG58" s="73">
        <v>-494.71000000000009</v>
      </c>
      <c r="AH58" s="73">
        <v>7286.0608000000002</v>
      </c>
      <c r="AI58" s="73">
        <v>3073.62</v>
      </c>
      <c r="AJ58" s="73">
        <v>8227.1797000000006</v>
      </c>
      <c r="AK58" s="73">
        <v>3113.7750000000001</v>
      </c>
      <c r="AL58" s="73">
        <v>22799.366000000002</v>
      </c>
      <c r="AM58" s="73">
        <v>5692.6849999999995</v>
      </c>
      <c r="AN58" s="47">
        <v>28492.050999999999</v>
      </c>
      <c r="AO58" s="29"/>
      <c r="AP58" s="73">
        <v>74947.271399999998</v>
      </c>
      <c r="AQ58" s="73">
        <v>23699.095000000001</v>
      </c>
      <c r="AR58" s="73">
        <v>98646.366399999999</v>
      </c>
    </row>
    <row r="59" spans="1:44" hidden="1" x14ac:dyDescent="0.25">
      <c r="A59" s="69" t="s">
        <v>75</v>
      </c>
      <c r="B59" s="73">
        <v>6763.1592999999993</v>
      </c>
      <c r="C59" s="73">
        <v>0</v>
      </c>
      <c r="D59" s="73">
        <v>7079.0168000000003</v>
      </c>
      <c r="E59" s="73">
        <v>0</v>
      </c>
      <c r="F59" s="73">
        <v>7138.8909000000003</v>
      </c>
      <c r="G59" s="73">
        <v>2924.6</v>
      </c>
      <c r="H59" s="73">
        <v>20981.066999999999</v>
      </c>
      <c r="I59" s="73">
        <v>2924.6</v>
      </c>
      <c r="J59" s="57">
        <v>23905.666999999998</v>
      </c>
      <c r="K59" s="29"/>
      <c r="L59" s="73">
        <v>7062.3432000000003</v>
      </c>
      <c r="M59" s="73">
        <v>-31.55</v>
      </c>
      <c r="N59" s="73">
        <v>7309.8783000000003</v>
      </c>
      <c r="O59" s="73">
        <v>-31.55</v>
      </c>
      <c r="P59" s="73">
        <v>7258.924</v>
      </c>
      <c r="Q59" s="73">
        <v>-31.55</v>
      </c>
      <c r="R59" s="73">
        <v>21631.145500000002</v>
      </c>
      <c r="S59" s="73">
        <v>-94.65</v>
      </c>
      <c r="T59" s="57">
        <v>21536.495500000001</v>
      </c>
      <c r="U59" s="29"/>
      <c r="V59" s="73">
        <v>7184.1292999999996</v>
      </c>
      <c r="W59" s="73">
        <v>0.71</v>
      </c>
      <c r="X59" s="73">
        <v>7201.6742000000004</v>
      </c>
      <c r="Y59" s="73">
        <v>32.96</v>
      </c>
      <c r="Z59" s="73">
        <v>6635.1130000000003</v>
      </c>
      <c r="AA59" s="73">
        <v>-31.55</v>
      </c>
      <c r="AB59" s="73">
        <v>21020.916499999996</v>
      </c>
      <c r="AC59" s="73">
        <v>2.120000000000001</v>
      </c>
      <c r="AD59" s="57">
        <v>21023.036499999995</v>
      </c>
      <c r="AE59" s="29"/>
      <c r="AF59" s="73">
        <v>7108.9902000000002</v>
      </c>
      <c r="AG59" s="73">
        <v>-31.55</v>
      </c>
      <c r="AH59" s="73">
        <v>6719.2560000000003</v>
      </c>
      <c r="AI59" s="73">
        <v>-31.55</v>
      </c>
      <c r="AJ59" s="73">
        <v>10632.027399999999</v>
      </c>
      <c r="AK59" s="73">
        <v>3366.57</v>
      </c>
      <c r="AL59" s="73">
        <v>24460.2736</v>
      </c>
      <c r="AM59" s="73">
        <v>3303.4700000000003</v>
      </c>
      <c r="AN59" s="47">
        <v>27763.743600000002</v>
      </c>
      <c r="AO59" s="29"/>
      <c r="AP59" s="73">
        <v>88093.402600000001</v>
      </c>
      <c r="AQ59" s="73">
        <v>6135.54</v>
      </c>
      <c r="AR59" s="73">
        <v>94228.942599999995</v>
      </c>
    </row>
    <row r="60" spans="1:44" hidden="1" x14ac:dyDescent="0.25">
      <c r="A60" s="69" t="s">
        <v>76</v>
      </c>
      <c r="B60" s="73">
        <v>808.00700000000006</v>
      </c>
      <c r="C60" s="73">
        <v>11.6472</v>
      </c>
      <c r="D60" s="73">
        <v>798.10479999999995</v>
      </c>
      <c r="E60" s="73">
        <v>11.286</v>
      </c>
      <c r="F60" s="73">
        <v>809.73939999999993</v>
      </c>
      <c r="G60" s="73">
        <v>12.305999999999999</v>
      </c>
      <c r="H60" s="73">
        <v>2415.8512000000001</v>
      </c>
      <c r="I60" s="73">
        <v>35.239199999999997</v>
      </c>
      <c r="J60" s="57">
        <v>2451.0904</v>
      </c>
      <c r="K60" s="29"/>
      <c r="L60" s="73">
        <v>800.0148999999999</v>
      </c>
      <c r="M60" s="73">
        <v>11.5616</v>
      </c>
      <c r="N60" s="73">
        <v>621.36009999999999</v>
      </c>
      <c r="O60" s="73">
        <v>11.9056</v>
      </c>
      <c r="P60" s="73">
        <v>1131.6927999999998</v>
      </c>
      <c r="Q60" s="73">
        <v>11.5616</v>
      </c>
      <c r="R60" s="73">
        <v>2553.0678000000003</v>
      </c>
      <c r="S60" s="73">
        <v>35.028800000000004</v>
      </c>
      <c r="T60" s="57">
        <v>2588.0966000000003</v>
      </c>
      <c r="U60" s="29"/>
      <c r="V60" s="73">
        <v>630.798</v>
      </c>
      <c r="W60" s="73">
        <v>11.714200000000002</v>
      </c>
      <c r="X60" s="73">
        <v>561.06410000000005</v>
      </c>
      <c r="Y60" s="73">
        <v>13.392000000000001</v>
      </c>
      <c r="Z60" s="73">
        <v>727.12779999999998</v>
      </c>
      <c r="AA60" s="73">
        <v>11.5616</v>
      </c>
      <c r="AB60" s="73">
        <v>1918.9899</v>
      </c>
      <c r="AC60" s="73">
        <v>36.6678</v>
      </c>
      <c r="AD60" s="57">
        <v>1955.6577</v>
      </c>
      <c r="AE60" s="29"/>
      <c r="AF60" s="73">
        <v>607.20409999999993</v>
      </c>
      <c r="AG60" s="73">
        <v>11.5616</v>
      </c>
      <c r="AH60" s="73">
        <v>547.20330000000001</v>
      </c>
      <c r="AI60" s="73">
        <v>11.5616</v>
      </c>
      <c r="AJ60" s="73">
        <v>1075.4839999999999</v>
      </c>
      <c r="AK60" s="73">
        <v>86.763400000000004</v>
      </c>
      <c r="AL60" s="73">
        <v>2229.8914</v>
      </c>
      <c r="AM60" s="73">
        <v>109.8866</v>
      </c>
      <c r="AN60" s="47">
        <v>2339.7779999999998</v>
      </c>
      <c r="AO60" s="29"/>
      <c r="AP60" s="73">
        <v>9117.8003000000008</v>
      </c>
      <c r="AQ60" s="73">
        <v>216.82240000000002</v>
      </c>
      <c r="AR60" s="73">
        <v>9334.6226999999999</v>
      </c>
    </row>
    <row r="61" spans="1:44" hidden="1" x14ac:dyDescent="0.25">
      <c r="A61" s="69" t="s">
        <v>77</v>
      </c>
      <c r="B61" s="73">
        <v>524.654</v>
      </c>
      <c r="C61" s="73">
        <v>0</v>
      </c>
      <c r="D61" s="73">
        <v>520.50570000000005</v>
      </c>
      <c r="E61" s="73">
        <v>0</v>
      </c>
      <c r="F61" s="73">
        <v>524.57339999999999</v>
      </c>
      <c r="G61" s="73">
        <v>0</v>
      </c>
      <c r="H61" s="73">
        <v>1569.7330999999999</v>
      </c>
      <c r="I61" s="73">
        <v>0</v>
      </c>
      <c r="J61" s="57">
        <v>1569.7330999999999</v>
      </c>
      <c r="K61" s="29"/>
      <c r="L61" s="73">
        <v>521.02440000000001</v>
      </c>
      <c r="M61" s="73">
        <v>0</v>
      </c>
      <c r="N61" s="73">
        <v>522.31530000000009</v>
      </c>
      <c r="O61" s="73">
        <v>0</v>
      </c>
      <c r="P61" s="73">
        <v>521.02440000000001</v>
      </c>
      <c r="Q61" s="73">
        <v>0</v>
      </c>
      <c r="R61" s="73">
        <v>1564.3641000000002</v>
      </c>
      <c r="S61" s="73">
        <v>0</v>
      </c>
      <c r="T61" s="57">
        <v>1564.3641000000002</v>
      </c>
      <c r="U61" s="29"/>
      <c r="V61" s="73">
        <v>535.74430000000007</v>
      </c>
      <c r="W61" s="73">
        <v>0</v>
      </c>
      <c r="X61" s="73">
        <v>530.55729999999994</v>
      </c>
      <c r="Y61" s="73">
        <v>0</v>
      </c>
      <c r="Z61" s="73">
        <v>521.02440000000001</v>
      </c>
      <c r="AA61" s="73">
        <v>0</v>
      </c>
      <c r="AB61" s="73">
        <v>1587.326</v>
      </c>
      <c r="AC61" s="73">
        <v>0</v>
      </c>
      <c r="AD61" s="57">
        <v>1587.326</v>
      </c>
      <c r="AE61" s="29"/>
      <c r="AF61" s="73">
        <v>521.8655</v>
      </c>
      <c r="AG61" s="73">
        <v>0</v>
      </c>
      <c r="AH61" s="73">
        <v>521.02440000000001</v>
      </c>
      <c r="AI61" s="73">
        <v>0</v>
      </c>
      <c r="AJ61" s="73">
        <v>1044.9101000000001</v>
      </c>
      <c r="AK61" s="73">
        <v>0</v>
      </c>
      <c r="AL61" s="73">
        <v>2087.8000000000002</v>
      </c>
      <c r="AM61" s="73">
        <v>0</v>
      </c>
      <c r="AN61" s="47">
        <v>2087.8000000000002</v>
      </c>
      <c r="AO61" s="29"/>
      <c r="AP61" s="73">
        <v>6809.2232000000004</v>
      </c>
      <c r="AQ61" s="73">
        <v>0</v>
      </c>
      <c r="AR61" s="73">
        <v>6809.2232000000004</v>
      </c>
    </row>
    <row r="62" spans="1:44" hidden="1" x14ac:dyDescent="0.25">
      <c r="A62" s="69" t="s">
        <v>78</v>
      </c>
      <c r="B62" s="73">
        <v>8608.6409999999978</v>
      </c>
      <c r="C62" s="73">
        <v>5150.9308000000001</v>
      </c>
      <c r="D62" s="73">
        <v>8578.1194999999989</v>
      </c>
      <c r="E62" s="73">
        <v>5321.549</v>
      </c>
      <c r="F62" s="73">
        <v>8636.8225000000002</v>
      </c>
      <c r="G62" s="73">
        <v>5224.6989999999996</v>
      </c>
      <c r="H62" s="73">
        <v>25823.582999999999</v>
      </c>
      <c r="I62" s="73">
        <v>15697.1788</v>
      </c>
      <c r="J62" s="57">
        <v>41520.7618</v>
      </c>
      <c r="K62" s="29"/>
      <c r="L62" s="73">
        <v>8589.5060000000012</v>
      </c>
      <c r="M62" s="73">
        <v>5149.0224000000007</v>
      </c>
      <c r="N62" s="73">
        <v>8623.4488000000001</v>
      </c>
      <c r="O62" s="73">
        <v>5149.5384000000004</v>
      </c>
      <c r="P62" s="73">
        <v>8622.3770999999997</v>
      </c>
      <c r="Q62" s="73">
        <v>5149.0224000000007</v>
      </c>
      <c r="R62" s="73">
        <v>25835.331899999997</v>
      </c>
      <c r="S62" s="73">
        <v>15447.583200000001</v>
      </c>
      <c r="T62" s="57">
        <v>41282.915099999998</v>
      </c>
      <c r="U62" s="29"/>
      <c r="V62" s="73">
        <v>8720.2574999999997</v>
      </c>
      <c r="W62" s="73">
        <v>5149.2512999999999</v>
      </c>
      <c r="X62" s="73">
        <v>8687.8903000000009</v>
      </c>
      <c r="Y62" s="73">
        <v>6004.7479999999996</v>
      </c>
      <c r="Z62" s="73">
        <v>8619.9740000000002</v>
      </c>
      <c r="AA62" s="73">
        <v>5149.0224000000007</v>
      </c>
      <c r="AB62" s="73">
        <v>26028.121800000001</v>
      </c>
      <c r="AC62" s="73">
        <v>16303.021700000001</v>
      </c>
      <c r="AD62" s="57">
        <v>42331.143500000006</v>
      </c>
      <c r="AE62" s="29"/>
      <c r="AF62" s="73">
        <v>8598.8629000000019</v>
      </c>
      <c r="AG62" s="73">
        <v>5149.0224000000007</v>
      </c>
      <c r="AH62" s="73">
        <v>8531.6406000000006</v>
      </c>
      <c r="AI62" s="73">
        <v>5149.0224000000007</v>
      </c>
      <c r="AJ62" s="73">
        <v>13890.3231</v>
      </c>
      <c r="AK62" s="73">
        <v>13655.365099999999</v>
      </c>
      <c r="AL62" s="73">
        <v>31020.826599999997</v>
      </c>
      <c r="AM62" s="73">
        <v>23953.409900000002</v>
      </c>
      <c r="AN62" s="47">
        <v>54974.236499999999</v>
      </c>
      <c r="AO62" s="29"/>
      <c r="AP62" s="73">
        <v>108707.8633</v>
      </c>
      <c r="AQ62" s="73">
        <v>71401.193599999999</v>
      </c>
      <c r="AR62" s="73">
        <v>180109.0569</v>
      </c>
    </row>
    <row r="63" spans="1:44" hidden="1" x14ac:dyDescent="0.25">
      <c r="A63" s="71" t="s">
        <v>79</v>
      </c>
      <c r="B63" s="70" t="e">
        <v>#REF!</v>
      </c>
      <c r="C63" s="70" t="e">
        <v>#REF!</v>
      </c>
      <c r="D63" s="70" t="e">
        <v>#REF!</v>
      </c>
      <c r="E63" s="70" t="e">
        <v>#REF!</v>
      </c>
      <c r="F63" s="70" t="e">
        <v>#REF!</v>
      </c>
      <c r="G63" s="70" t="e">
        <v>#REF!</v>
      </c>
      <c r="H63" s="70" t="e">
        <v>#REF!</v>
      </c>
      <c r="I63" s="70" t="e">
        <v>#REF!</v>
      </c>
      <c r="J63" s="57"/>
      <c r="K63" s="29"/>
      <c r="L63" s="70" t="e">
        <v>#REF!</v>
      </c>
      <c r="M63" s="70" t="e">
        <v>#REF!</v>
      </c>
      <c r="N63" s="70" t="e">
        <v>#REF!</v>
      </c>
      <c r="O63" s="70" t="e">
        <v>#REF!</v>
      </c>
      <c r="P63" s="70" t="e">
        <v>#REF!</v>
      </c>
      <c r="Q63" s="70" t="e">
        <v>#REF!</v>
      </c>
      <c r="R63" s="70" t="e">
        <v>#REF!</v>
      </c>
      <c r="S63" s="70" t="e">
        <v>#REF!</v>
      </c>
      <c r="T63" s="57" t="e">
        <v>#REF!</v>
      </c>
      <c r="U63" s="29"/>
      <c r="V63" s="70" t="e">
        <v>#REF!</v>
      </c>
      <c r="W63" s="70" t="e">
        <v>#REF!</v>
      </c>
      <c r="X63" s="70" t="e">
        <v>#REF!</v>
      </c>
      <c r="Y63" s="70" t="e">
        <v>#REF!</v>
      </c>
      <c r="Z63" s="70" t="e">
        <v>#REF!</v>
      </c>
      <c r="AA63" s="70" t="e">
        <v>#REF!</v>
      </c>
      <c r="AB63" s="70" t="e">
        <v>#REF!</v>
      </c>
      <c r="AC63" s="70" t="e">
        <v>#REF!</v>
      </c>
      <c r="AD63" s="57"/>
      <c r="AE63" s="29"/>
      <c r="AF63" s="70" t="e">
        <v>#REF!</v>
      </c>
      <c r="AG63" s="70" t="e">
        <v>#REF!</v>
      </c>
      <c r="AH63" s="70" t="e">
        <v>#REF!</v>
      </c>
      <c r="AI63" s="70" t="e">
        <v>#REF!</v>
      </c>
      <c r="AJ63" s="70" t="e">
        <v>#REF!</v>
      </c>
      <c r="AK63" s="70" t="e">
        <v>#REF!</v>
      </c>
      <c r="AL63" s="70" t="e">
        <v>#REF!</v>
      </c>
      <c r="AM63" s="70" t="e">
        <v>#REF!</v>
      </c>
      <c r="AN63" s="57"/>
      <c r="AO63" s="29"/>
      <c r="AP63" s="73" t="e">
        <v>#REF!</v>
      </c>
      <c r="AQ63" s="73" t="e">
        <v>#REF!</v>
      </c>
      <c r="AR63" s="73" t="e">
        <v>#REF!</v>
      </c>
    </row>
    <row r="64" spans="1:44" hidden="1" x14ac:dyDescent="0.25">
      <c r="A64" s="29"/>
      <c r="B64" s="63" t="e">
        <v>#REF!</v>
      </c>
      <c r="C64" s="63" t="e">
        <v>#REF!</v>
      </c>
      <c r="D64" s="63" t="e">
        <v>#REF!</v>
      </c>
      <c r="E64" s="63" t="e">
        <v>#REF!</v>
      </c>
      <c r="F64" s="63" t="e">
        <v>#REF!</v>
      </c>
      <c r="G64" s="63" t="e">
        <v>#REF!</v>
      </c>
      <c r="H64" s="63" t="e">
        <v>#REF!</v>
      </c>
      <c r="I64" s="63" t="e">
        <v>#REF!</v>
      </c>
      <c r="J64" s="57" t="e">
        <v>#REF!</v>
      </c>
      <c r="K64" s="29"/>
      <c r="L64" s="63" t="e">
        <v>#REF!</v>
      </c>
      <c r="M64" s="63" t="e">
        <v>#REF!</v>
      </c>
      <c r="N64" s="63" t="e">
        <v>#REF!</v>
      </c>
      <c r="O64" s="63" t="e">
        <v>#REF!</v>
      </c>
      <c r="P64" s="63" t="e">
        <v>#REF!</v>
      </c>
      <c r="Q64" s="63" t="e">
        <v>#REF!</v>
      </c>
      <c r="R64" s="63" t="e">
        <v>#REF!</v>
      </c>
      <c r="S64" s="63" t="e">
        <v>#REF!</v>
      </c>
      <c r="T64" s="57" t="e">
        <v>#REF!</v>
      </c>
      <c r="U64" s="29"/>
      <c r="V64" s="63" t="e">
        <v>#REF!</v>
      </c>
      <c r="W64" s="63" t="e">
        <v>#REF!</v>
      </c>
      <c r="X64" s="63" t="e">
        <v>#REF!</v>
      </c>
      <c r="Y64" s="63" t="e">
        <v>#REF!</v>
      </c>
      <c r="Z64" s="63" t="e">
        <v>#REF!</v>
      </c>
      <c r="AA64" s="63" t="e">
        <v>#REF!</v>
      </c>
      <c r="AB64" s="63" t="e">
        <v>#REF!</v>
      </c>
      <c r="AC64" s="63" t="e">
        <v>#REF!</v>
      </c>
      <c r="AD64" s="57" t="e">
        <v>#REF!</v>
      </c>
      <c r="AE64" s="29"/>
      <c r="AF64" s="63" t="e">
        <v>#REF!</v>
      </c>
      <c r="AG64" s="63" t="e">
        <v>#REF!</v>
      </c>
      <c r="AH64" s="63" t="e">
        <v>#REF!</v>
      </c>
      <c r="AI64" s="63" t="e">
        <v>#REF!</v>
      </c>
      <c r="AJ64" s="63" t="e">
        <v>#REF!</v>
      </c>
      <c r="AK64" s="63" t="e">
        <v>#REF!</v>
      </c>
      <c r="AL64" s="63" t="e">
        <v>#REF!</v>
      </c>
      <c r="AM64" s="63" t="e">
        <v>#REF!</v>
      </c>
      <c r="AN64" s="57" t="e">
        <v>#REF!</v>
      </c>
      <c r="AO64" s="29"/>
      <c r="AP64" s="63" t="e">
        <v>#REF!</v>
      </c>
      <c r="AQ64" s="63" t="e">
        <v>#REF!</v>
      </c>
      <c r="AR64" s="63" t="e">
        <v>#REF!</v>
      </c>
    </row>
    <row r="65" spans="2:43" hidden="1" x14ac:dyDescent="0.25">
      <c r="B65" s="29"/>
      <c r="C65" s="29"/>
      <c r="D65" s="29"/>
      <c r="E65" s="29"/>
      <c r="F65" s="29"/>
      <c r="G65" s="29"/>
      <c r="H65" s="29"/>
      <c r="I65" s="29"/>
      <c r="J65" s="57"/>
      <c r="K65" s="29"/>
      <c r="L65" s="29"/>
      <c r="M65" s="29"/>
      <c r="N65" s="29"/>
      <c r="O65" s="29"/>
      <c r="P65" s="29"/>
      <c r="Q65" s="29"/>
      <c r="R65" s="29"/>
      <c r="S65" s="29"/>
      <c r="T65" s="57"/>
      <c r="U65" s="29"/>
      <c r="V65" s="29"/>
      <c r="W65" s="29"/>
      <c r="X65" s="29"/>
      <c r="Y65" s="29"/>
      <c r="Z65" s="29"/>
      <c r="AA65" s="29"/>
      <c r="AB65" s="29"/>
      <c r="AC65" s="29"/>
      <c r="AD65" s="57"/>
      <c r="AE65" s="29"/>
      <c r="AF65" s="29"/>
      <c r="AG65" s="29"/>
      <c r="AH65" s="29"/>
      <c r="AI65" s="29"/>
      <c r="AJ65" s="29"/>
      <c r="AK65" s="29"/>
      <c r="AL65" s="29"/>
      <c r="AM65" s="29"/>
      <c r="AN65" s="57"/>
      <c r="AO65" s="29"/>
      <c r="AP65" s="30"/>
      <c r="AQ65" s="30"/>
    </row>
    <row r="66" spans="2:43" hidden="1" x14ac:dyDescent="0.25">
      <c r="B66" s="181" t="e">
        <v>#REF!</v>
      </c>
      <c r="C66" s="181"/>
      <c r="D66" s="179" t="e">
        <v>#REF!</v>
      </c>
      <c r="E66" s="179"/>
      <c r="F66" s="179" t="e">
        <v>#REF!</v>
      </c>
      <c r="G66" s="179"/>
      <c r="H66" s="179" t="e">
        <v>#REF!</v>
      </c>
      <c r="I66" s="179"/>
      <c r="J66" s="57" t="e">
        <v>#REF!</v>
      </c>
      <c r="K66" s="29"/>
      <c r="L66" s="179" t="e">
        <v>#REF!</v>
      </c>
      <c r="M66" s="179"/>
      <c r="N66" s="179" t="e">
        <v>#REF!</v>
      </c>
      <c r="O66" s="179"/>
      <c r="P66" s="179" t="e">
        <v>#REF!</v>
      </c>
      <c r="Q66" s="179"/>
      <c r="R66" s="179" t="e">
        <v>#REF!</v>
      </c>
      <c r="S66" s="179"/>
      <c r="T66" s="57" t="e">
        <v>#REF!</v>
      </c>
      <c r="U66" s="29"/>
      <c r="V66" s="179" t="e">
        <v>#REF!</v>
      </c>
      <c r="W66" s="179"/>
      <c r="X66" s="179" t="e">
        <v>#REF!</v>
      </c>
      <c r="Y66" s="179"/>
      <c r="Z66" s="179" t="e">
        <v>#REF!</v>
      </c>
      <c r="AA66" s="179"/>
      <c r="AB66" s="179" t="e">
        <v>#REF!</v>
      </c>
      <c r="AC66" s="179"/>
      <c r="AD66" s="57" t="e">
        <v>#REF!</v>
      </c>
      <c r="AE66" s="29"/>
      <c r="AF66" s="179" t="e">
        <v>#REF!</v>
      </c>
      <c r="AG66" s="179"/>
      <c r="AH66" s="179" t="e">
        <v>#REF!</v>
      </c>
      <c r="AI66" s="179"/>
      <c r="AJ66" s="179" t="e">
        <v>#REF!</v>
      </c>
      <c r="AK66" s="179"/>
      <c r="AL66" s="179" t="e">
        <v>#REF!</v>
      </c>
      <c r="AM66" s="179"/>
      <c r="AN66" s="57" t="e">
        <v>#REF!</v>
      </c>
      <c r="AO66" s="29"/>
      <c r="AP66" s="179" t="e">
        <v>#REF!</v>
      </c>
      <c r="AQ66" s="179"/>
    </row>
    <row r="67" spans="2:43" hidden="1" x14ac:dyDescent="0.25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64" t="e">
        <v>#REF!</v>
      </c>
      <c r="N67" s="29"/>
      <c r="O67" s="64" t="e">
        <v>#REF!</v>
      </c>
      <c r="P67" s="29"/>
      <c r="Q67" s="64" t="e">
        <v>#REF!</v>
      </c>
      <c r="R67" s="29"/>
      <c r="S67" s="64" t="e">
        <v>#REF!</v>
      </c>
      <c r="T67" s="29"/>
      <c r="U67" s="29"/>
      <c r="V67" s="29"/>
      <c r="W67" s="64" t="e">
        <v>#REF!</v>
      </c>
      <c r="X67" s="29"/>
      <c r="Y67" s="64" t="e">
        <v>#REF!</v>
      </c>
      <c r="Z67" s="29"/>
      <c r="AA67" s="64" t="e">
        <v>#REF!</v>
      </c>
      <c r="AB67" s="29"/>
      <c r="AC67" s="64" t="e">
        <v>#REF!</v>
      </c>
      <c r="AD67" s="29"/>
      <c r="AE67" s="29"/>
      <c r="AF67" s="29"/>
      <c r="AG67" s="64" t="e">
        <v>#REF!</v>
      </c>
      <c r="AH67" s="29"/>
      <c r="AI67" s="64" t="e">
        <v>#REF!</v>
      </c>
      <c r="AJ67" s="29"/>
      <c r="AK67" s="64" t="e">
        <v>#REF!</v>
      </c>
      <c r="AL67" s="29"/>
      <c r="AM67" s="64" t="e">
        <v>#REF!</v>
      </c>
      <c r="AN67" s="29"/>
      <c r="AO67" s="29"/>
      <c r="AP67" s="29"/>
      <c r="AQ67" s="29"/>
    </row>
    <row r="68" spans="2:43" x14ac:dyDescent="0.25">
      <c r="B68" s="82" t="e">
        <v>#REF!</v>
      </c>
      <c r="C68" s="82" t="e">
        <v>#REF!</v>
      </c>
      <c r="D68" s="82" t="e">
        <v>#REF!</v>
      </c>
      <c r="E68" s="82" t="e">
        <v>#REF!</v>
      </c>
      <c r="F68" s="82" t="e">
        <v>#REF!</v>
      </c>
      <c r="G68" s="82" t="e">
        <v>#REF!</v>
      </c>
      <c r="H68" s="82" t="e">
        <v>#REF!</v>
      </c>
      <c r="I68" s="82" t="e">
        <v>#REF!</v>
      </c>
      <c r="J68" s="81" t="e">
        <v>#REF!</v>
      </c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</row>
  </sheetData>
  <mergeCells count="68">
    <mergeCell ref="B1:C1"/>
    <mergeCell ref="D1:E1"/>
    <mergeCell ref="F1:G1"/>
    <mergeCell ref="H1:I1"/>
    <mergeCell ref="L1:M1"/>
    <mergeCell ref="N1:O1"/>
    <mergeCell ref="P1:Q1"/>
    <mergeCell ref="R1:S1"/>
    <mergeCell ref="V1:W1"/>
    <mergeCell ref="X1:Y1"/>
    <mergeCell ref="Z1:AA1"/>
    <mergeCell ref="AB1:AC1"/>
    <mergeCell ref="AF1:AG1"/>
    <mergeCell ref="AH1:AI1"/>
    <mergeCell ref="AJ1:AK1"/>
    <mergeCell ref="N45:O45"/>
    <mergeCell ref="AL1:AM1"/>
    <mergeCell ref="AP1:AR1"/>
    <mergeCell ref="B41:C41"/>
    <mergeCell ref="D41:E41"/>
    <mergeCell ref="F41:G41"/>
    <mergeCell ref="H41:I41"/>
    <mergeCell ref="L41:M41"/>
    <mergeCell ref="AL41:AM41"/>
    <mergeCell ref="AP41:AQ41"/>
    <mergeCell ref="N41:O41"/>
    <mergeCell ref="P41:Q41"/>
    <mergeCell ref="R41:S41"/>
    <mergeCell ref="V41:W41"/>
    <mergeCell ref="X41:Y41"/>
    <mergeCell ref="Z41:AA41"/>
    <mergeCell ref="B45:C45"/>
    <mergeCell ref="D45:E45"/>
    <mergeCell ref="F45:G45"/>
    <mergeCell ref="H45:I45"/>
    <mergeCell ref="L45:M45"/>
    <mergeCell ref="Z66:AA66"/>
    <mergeCell ref="AB66:AC66"/>
    <mergeCell ref="AF66:AG66"/>
    <mergeCell ref="AJ66:AK66"/>
    <mergeCell ref="AH41:AI41"/>
    <mergeCell ref="AJ41:AK41"/>
    <mergeCell ref="Z45:AA45"/>
    <mergeCell ref="AB45:AC45"/>
    <mergeCell ref="AJ45:AK45"/>
    <mergeCell ref="AF41:AG41"/>
    <mergeCell ref="AB41:AC41"/>
    <mergeCell ref="B66:C66"/>
    <mergeCell ref="D66:E66"/>
    <mergeCell ref="F66:G66"/>
    <mergeCell ref="H66:I66"/>
    <mergeCell ref="L66:M66"/>
    <mergeCell ref="AL45:AM45"/>
    <mergeCell ref="AL66:AM66"/>
    <mergeCell ref="AP66:AQ66"/>
    <mergeCell ref="N66:O66"/>
    <mergeCell ref="P66:Q66"/>
    <mergeCell ref="R66:S66"/>
    <mergeCell ref="V66:W66"/>
    <mergeCell ref="AH66:AI66"/>
    <mergeCell ref="V45:W45"/>
    <mergeCell ref="AP45:AR45"/>
    <mergeCell ref="P45:Q45"/>
    <mergeCell ref="R45:S45"/>
    <mergeCell ref="X45:Y45"/>
    <mergeCell ref="AF45:AG45"/>
    <mergeCell ref="AH45:AI45"/>
    <mergeCell ref="X66:Y6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1"/>
  <sheetViews>
    <sheetView workbookViewId="0">
      <selection activeCell="A20" sqref="A20"/>
    </sheetView>
  </sheetViews>
  <sheetFormatPr baseColWidth="10" defaultRowHeight="15" outlineLevelCol="1" x14ac:dyDescent="0.25"/>
  <cols>
    <col min="1" max="1" width="30.42578125" bestFit="1" customWidth="1"/>
    <col min="2" max="43" width="0" hidden="1" customWidth="1"/>
    <col min="45" max="45" width="0" hidden="1" customWidth="1"/>
    <col min="46" max="61" width="0" hidden="1" customWidth="1" outlineLevel="1"/>
    <col min="62" max="62" width="3.7109375" customWidth="1" collapsed="1"/>
  </cols>
  <sheetData>
    <row r="1" spans="1:79" x14ac:dyDescent="0.25">
      <c r="A1" s="101"/>
      <c r="B1" s="186">
        <v>41640</v>
      </c>
      <c r="C1" s="186"/>
      <c r="D1" s="186">
        <v>41671</v>
      </c>
      <c r="E1" s="186"/>
      <c r="F1" s="186">
        <v>41699</v>
      </c>
      <c r="G1" s="186"/>
      <c r="H1" s="183" t="s">
        <v>80</v>
      </c>
      <c r="I1" s="183"/>
      <c r="J1" s="104"/>
      <c r="K1" s="101"/>
      <c r="L1" s="186">
        <v>41730</v>
      </c>
      <c r="M1" s="186"/>
      <c r="N1" s="186">
        <v>41760</v>
      </c>
      <c r="O1" s="186"/>
      <c r="P1" s="186">
        <v>41791</v>
      </c>
      <c r="Q1" s="186"/>
      <c r="R1" s="183" t="s">
        <v>81</v>
      </c>
      <c r="S1" s="183"/>
      <c r="T1" s="101"/>
      <c r="U1" s="101"/>
      <c r="V1" s="186">
        <v>41821</v>
      </c>
      <c r="W1" s="186"/>
      <c r="X1" s="186">
        <v>41852</v>
      </c>
      <c r="Y1" s="186"/>
      <c r="Z1" s="186">
        <v>41883</v>
      </c>
      <c r="AA1" s="186"/>
      <c r="AB1" s="183" t="s">
        <v>82</v>
      </c>
      <c r="AC1" s="183"/>
      <c r="AD1" s="101"/>
      <c r="AE1" s="101"/>
      <c r="AF1" s="186">
        <v>41913</v>
      </c>
      <c r="AG1" s="186"/>
      <c r="AH1" s="186">
        <v>41944</v>
      </c>
      <c r="AI1" s="186"/>
      <c r="AJ1" s="186">
        <v>41974</v>
      </c>
      <c r="AK1" s="186"/>
      <c r="AL1" s="183" t="s">
        <v>83</v>
      </c>
      <c r="AM1" s="183"/>
      <c r="AN1" s="101"/>
      <c r="AO1" s="101"/>
      <c r="AP1" s="184" t="s">
        <v>44</v>
      </c>
      <c r="AQ1" s="184"/>
      <c r="AR1" s="184"/>
      <c r="AS1" s="101"/>
      <c r="AT1" s="106" t="s">
        <v>45</v>
      </c>
      <c r="AU1" s="106" t="s">
        <v>46</v>
      </c>
      <c r="AV1" s="106" t="s">
        <v>47</v>
      </c>
      <c r="AW1" s="106" t="s">
        <v>84</v>
      </c>
      <c r="AX1" s="106" t="s">
        <v>48</v>
      </c>
      <c r="AY1" s="106" t="s">
        <v>49</v>
      </c>
      <c r="AZ1" s="106" t="s">
        <v>50</v>
      </c>
      <c r="BA1" s="106" t="s">
        <v>51</v>
      </c>
      <c r="BB1" s="106" t="s">
        <v>52</v>
      </c>
      <c r="BC1" s="106" t="s">
        <v>53</v>
      </c>
      <c r="BD1" s="106" t="s">
        <v>54</v>
      </c>
      <c r="BE1" s="106" t="s">
        <v>55</v>
      </c>
      <c r="BF1" s="106" t="s">
        <v>56</v>
      </c>
      <c r="BG1" s="107" t="s">
        <v>57</v>
      </c>
      <c r="BH1" s="107" t="s">
        <v>58</v>
      </c>
      <c r="BI1" s="106" t="s">
        <v>85</v>
      </c>
      <c r="BK1" s="106" t="str">
        <f>AT1</f>
        <v>V VIGNES</v>
      </c>
      <c r="BL1" s="106" t="str">
        <f t="shared" ref="BL1:BZ1" si="0">AU1</f>
        <v>N VIGNES</v>
      </c>
      <c r="BM1" s="106" t="str">
        <f t="shared" si="0"/>
        <v>PL 13/14</v>
      </c>
      <c r="BN1" s="106" t="str">
        <f t="shared" si="0"/>
        <v>PL12/13</v>
      </c>
      <c r="BO1" s="106" t="str">
        <f t="shared" si="0"/>
        <v>CUVERIE</v>
      </c>
      <c r="BP1" s="106" t="str">
        <f t="shared" si="0"/>
        <v>FUTS</v>
      </c>
      <c r="BQ1" s="106" t="str">
        <f t="shared" si="0"/>
        <v>BOUTEILLE</v>
      </c>
      <c r="BR1" s="106" t="str">
        <f t="shared" si="0"/>
        <v>HABILLAGE</v>
      </c>
      <c r="BS1" s="106" t="str">
        <f t="shared" si="0"/>
        <v>MEB</v>
      </c>
      <c r="BT1" s="106" t="str">
        <f t="shared" si="0"/>
        <v>PROSPECTION</v>
      </c>
      <c r="BU1" s="106" t="str">
        <f t="shared" si="0"/>
        <v>VENTE</v>
      </c>
      <c r="BV1" s="106" t="str">
        <f t="shared" si="0"/>
        <v>AA</v>
      </c>
      <c r="BW1" s="106" t="str">
        <f t="shared" si="0"/>
        <v>OLIVIERS</v>
      </c>
      <c r="BX1" s="106" t="str">
        <f t="shared" si="0"/>
        <v>LOCATIONS</v>
      </c>
      <c r="BY1" s="106" t="str">
        <f t="shared" si="0"/>
        <v>F GENERAUX</v>
      </c>
      <c r="BZ1" s="106" t="str">
        <f t="shared" si="0"/>
        <v>PDT TERR</v>
      </c>
    </row>
    <row r="2" spans="1:79" x14ac:dyDescent="0.25">
      <c r="A2" s="101"/>
      <c r="B2" s="108" t="s">
        <v>59</v>
      </c>
      <c r="C2" s="108" t="s">
        <v>60</v>
      </c>
      <c r="D2" s="108" t="s">
        <v>59</v>
      </c>
      <c r="E2" s="108" t="s">
        <v>60</v>
      </c>
      <c r="F2" s="108" t="s">
        <v>59</v>
      </c>
      <c r="G2" s="108" t="s">
        <v>60</v>
      </c>
      <c r="H2" s="109" t="s">
        <v>59</v>
      </c>
      <c r="I2" s="109" t="s">
        <v>60</v>
      </c>
      <c r="J2" s="110"/>
      <c r="K2" s="101"/>
      <c r="L2" s="108" t="s">
        <v>59</v>
      </c>
      <c r="M2" s="108" t="s">
        <v>60</v>
      </c>
      <c r="N2" s="108" t="s">
        <v>59</v>
      </c>
      <c r="O2" s="108" t="s">
        <v>60</v>
      </c>
      <c r="P2" s="108" t="s">
        <v>59</v>
      </c>
      <c r="Q2" s="108" t="s">
        <v>60</v>
      </c>
      <c r="R2" s="111" t="s">
        <v>59</v>
      </c>
      <c r="S2" s="111" t="s">
        <v>60</v>
      </c>
      <c r="T2" s="101"/>
      <c r="U2" s="101"/>
      <c r="V2" s="108" t="s">
        <v>59</v>
      </c>
      <c r="W2" s="108" t="s">
        <v>60</v>
      </c>
      <c r="X2" s="108" t="s">
        <v>59</v>
      </c>
      <c r="Y2" s="108" t="s">
        <v>60</v>
      </c>
      <c r="Z2" s="108" t="s">
        <v>59</v>
      </c>
      <c r="AA2" s="108" t="s">
        <v>60</v>
      </c>
      <c r="AB2" s="111" t="s">
        <v>59</v>
      </c>
      <c r="AC2" s="111" t="s">
        <v>60</v>
      </c>
      <c r="AD2" s="101"/>
      <c r="AE2" s="101"/>
      <c r="AF2" s="108" t="s">
        <v>59</v>
      </c>
      <c r="AG2" s="108" t="s">
        <v>60</v>
      </c>
      <c r="AH2" s="108" t="s">
        <v>59</v>
      </c>
      <c r="AI2" s="108" t="s">
        <v>60</v>
      </c>
      <c r="AJ2" s="108" t="s">
        <v>59</v>
      </c>
      <c r="AK2" s="108" t="s">
        <v>60</v>
      </c>
      <c r="AL2" s="111" t="s">
        <v>59</v>
      </c>
      <c r="AM2" s="111" t="s">
        <v>60</v>
      </c>
      <c r="AN2" s="101"/>
      <c r="AO2" s="101"/>
      <c r="AP2" s="105" t="s">
        <v>59</v>
      </c>
      <c r="AQ2" s="105" t="s">
        <v>60</v>
      </c>
      <c r="AR2" s="105" t="s">
        <v>31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</row>
    <row r="3" spans="1:79" x14ac:dyDescent="0.25">
      <c r="A3" s="112" t="s">
        <v>0</v>
      </c>
      <c r="B3" s="113"/>
      <c r="C3" s="114"/>
      <c r="D3" s="114"/>
      <c r="E3" s="114"/>
      <c r="F3" s="114"/>
      <c r="G3" s="114"/>
      <c r="H3" s="114"/>
      <c r="I3" s="114"/>
      <c r="J3" s="101"/>
      <c r="K3" s="101"/>
      <c r="L3" s="151"/>
      <c r="M3" s="152"/>
      <c r="N3" s="152"/>
      <c r="O3" s="152"/>
      <c r="P3" s="152"/>
      <c r="Q3" s="152"/>
      <c r="R3" s="152"/>
      <c r="S3" s="153"/>
      <c r="T3" s="101"/>
      <c r="U3" s="101"/>
      <c r="V3" s="113"/>
      <c r="W3" s="114"/>
      <c r="X3" s="114"/>
      <c r="Y3" s="114"/>
      <c r="Z3" s="114"/>
      <c r="AA3" s="114"/>
      <c r="AB3" s="114"/>
      <c r="AC3" s="115"/>
      <c r="AD3" s="101"/>
      <c r="AE3" s="101"/>
      <c r="AF3" s="113"/>
      <c r="AG3" s="114"/>
      <c r="AH3" s="114"/>
      <c r="AI3" s="114"/>
      <c r="AJ3" s="114"/>
      <c r="AK3" s="114"/>
      <c r="AL3" s="114"/>
      <c r="AM3" s="115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</row>
    <row r="4" spans="1:79" x14ac:dyDescent="0.25">
      <c r="A4" s="116" t="s">
        <v>1</v>
      </c>
      <c r="B4" s="117">
        <v>2541.6</v>
      </c>
      <c r="C4" s="117">
        <v>0</v>
      </c>
      <c r="D4" s="117">
        <v>2536.75</v>
      </c>
      <c r="E4" s="117">
        <v>0</v>
      </c>
      <c r="F4" s="117">
        <v>2526.5300000000002</v>
      </c>
      <c r="G4" s="117">
        <v>0</v>
      </c>
      <c r="H4" s="117">
        <v>7604.880000000001</v>
      </c>
      <c r="I4" s="117">
        <v>0</v>
      </c>
      <c r="J4" s="118">
        <v>7604.880000000001</v>
      </c>
      <c r="K4" s="118"/>
      <c r="L4" s="150">
        <v>2526.5300000000002</v>
      </c>
      <c r="M4" s="150">
        <v>0</v>
      </c>
      <c r="N4" s="150">
        <v>2563.48</v>
      </c>
      <c r="O4" s="150">
        <v>0</v>
      </c>
      <c r="P4" s="150">
        <v>2526.5300000000002</v>
      </c>
      <c r="Q4" s="150">
        <v>0</v>
      </c>
      <c r="R4" s="150">
        <v>7616.5400000000009</v>
      </c>
      <c r="S4" s="150">
        <v>0</v>
      </c>
      <c r="T4" s="119">
        <v>7616.5400000000009</v>
      </c>
      <c r="U4" s="101"/>
      <c r="V4" s="117">
        <v>2688.68</v>
      </c>
      <c r="W4" s="117"/>
      <c r="X4" s="117">
        <v>2556.9</v>
      </c>
      <c r="Y4" s="117"/>
      <c r="Z4" s="117">
        <v>2532.5100000000002</v>
      </c>
      <c r="AA4" s="117"/>
      <c r="AB4" s="117">
        <v>7778.09</v>
      </c>
      <c r="AC4" s="117">
        <v>0</v>
      </c>
      <c r="AD4" s="119">
        <v>7778.09</v>
      </c>
      <c r="AE4" s="101"/>
      <c r="AF4" s="117">
        <v>2532.5100000000002</v>
      </c>
      <c r="AG4" s="117"/>
      <c r="AH4" s="117">
        <v>2532.5100000000002</v>
      </c>
      <c r="AI4" s="117"/>
      <c r="AJ4" s="117">
        <v>5284.74</v>
      </c>
      <c r="AK4" s="117"/>
      <c r="AL4" s="117">
        <v>10349.76</v>
      </c>
      <c r="AM4" s="117">
        <v>0</v>
      </c>
      <c r="AN4" s="119">
        <v>10349.76</v>
      </c>
      <c r="AO4" s="101"/>
      <c r="AP4" s="120">
        <v>33349.270000000004</v>
      </c>
      <c r="AQ4" s="120">
        <v>0</v>
      </c>
      <c r="AR4" s="100">
        <v>33349.270000000004</v>
      </c>
      <c r="AS4" s="101"/>
      <c r="AT4" s="154">
        <v>0.04</v>
      </c>
      <c r="AU4" s="154"/>
      <c r="AV4" s="154"/>
      <c r="AW4" s="154"/>
      <c r="AX4" s="154">
        <v>0.04</v>
      </c>
      <c r="AY4" s="154">
        <v>0.04</v>
      </c>
      <c r="AZ4" s="154"/>
      <c r="BA4" s="154"/>
      <c r="BB4" s="154"/>
      <c r="BC4" s="154"/>
      <c r="BD4" s="154"/>
      <c r="BE4" s="154">
        <v>0.15</v>
      </c>
      <c r="BF4" s="154"/>
      <c r="BG4" s="154">
        <v>0.38</v>
      </c>
      <c r="BH4" s="154">
        <v>0.35</v>
      </c>
      <c r="BI4" s="154"/>
      <c r="BK4" s="162">
        <f>AT4*$AR4</f>
        <v>1333.9708000000003</v>
      </c>
      <c r="BL4" s="162">
        <f t="shared" ref="BL4:BZ4" si="1">AU4*$AR4</f>
        <v>0</v>
      </c>
      <c r="BM4" s="162">
        <f t="shared" si="1"/>
        <v>0</v>
      </c>
      <c r="BN4" s="162">
        <f t="shared" si="1"/>
        <v>0</v>
      </c>
      <c r="BO4" s="162">
        <f t="shared" si="1"/>
        <v>1333.9708000000003</v>
      </c>
      <c r="BP4" s="162">
        <f t="shared" si="1"/>
        <v>1333.9708000000003</v>
      </c>
      <c r="BQ4" s="162">
        <f t="shared" si="1"/>
        <v>0</v>
      </c>
      <c r="BR4" s="162">
        <f t="shared" si="1"/>
        <v>0</v>
      </c>
      <c r="BS4" s="162">
        <f t="shared" si="1"/>
        <v>0</v>
      </c>
      <c r="BT4" s="162">
        <f t="shared" si="1"/>
        <v>0</v>
      </c>
      <c r="BU4" s="162">
        <f t="shared" si="1"/>
        <v>0</v>
      </c>
      <c r="BV4" s="162">
        <f t="shared" si="1"/>
        <v>5002.3905000000004</v>
      </c>
      <c r="BW4" s="162">
        <f t="shared" si="1"/>
        <v>0</v>
      </c>
      <c r="BX4" s="162">
        <f t="shared" si="1"/>
        <v>12672.722600000001</v>
      </c>
      <c r="BY4" s="162">
        <f t="shared" si="1"/>
        <v>11672.244500000001</v>
      </c>
      <c r="BZ4" s="162">
        <f t="shared" si="1"/>
        <v>0</v>
      </c>
      <c r="CA4" s="163">
        <f>AR4-SUM(BK4:BZ4)</f>
        <v>0</v>
      </c>
    </row>
    <row r="5" spans="1:79" x14ac:dyDescent="0.25">
      <c r="A5" s="116" t="s">
        <v>2</v>
      </c>
      <c r="B5" s="117">
        <v>2070.58</v>
      </c>
      <c r="C5" s="117">
        <v>0</v>
      </c>
      <c r="D5" s="117">
        <v>4187.42</v>
      </c>
      <c r="E5" s="117">
        <v>8292.67</v>
      </c>
      <c r="F5" s="117">
        <v>0</v>
      </c>
      <c r="G5" s="117">
        <v>0</v>
      </c>
      <c r="H5" s="117">
        <v>6258</v>
      </c>
      <c r="I5" s="117">
        <v>8292.67</v>
      </c>
      <c r="J5" s="118">
        <v>14550.67</v>
      </c>
      <c r="K5" s="118"/>
      <c r="L5" s="150"/>
      <c r="M5" s="150"/>
      <c r="N5" s="150"/>
      <c r="O5" s="150"/>
      <c r="P5" s="150"/>
      <c r="Q5" s="150"/>
      <c r="R5" s="150">
        <v>0</v>
      </c>
      <c r="S5" s="150">
        <v>0</v>
      </c>
      <c r="T5" s="119">
        <v>0</v>
      </c>
      <c r="U5" s="101"/>
      <c r="V5" s="117"/>
      <c r="W5" s="117"/>
      <c r="X5" s="117"/>
      <c r="Y5" s="117"/>
      <c r="Z5" s="117"/>
      <c r="AA5" s="117"/>
      <c r="AB5" s="117">
        <v>0</v>
      </c>
      <c r="AC5" s="117">
        <v>0</v>
      </c>
      <c r="AD5" s="119">
        <v>0</v>
      </c>
      <c r="AE5" s="101"/>
      <c r="AF5" s="117"/>
      <c r="AG5" s="117"/>
      <c r="AH5" s="117"/>
      <c r="AI5" s="117"/>
      <c r="AJ5" s="117"/>
      <c r="AK5" s="117"/>
      <c r="AL5" s="117">
        <v>0</v>
      </c>
      <c r="AM5" s="117">
        <v>0</v>
      </c>
      <c r="AN5" s="119">
        <v>0</v>
      </c>
      <c r="AO5" s="101"/>
      <c r="AP5" s="120">
        <v>6258</v>
      </c>
      <c r="AQ5" s="120">
        <v>8292.67</v>
      </c>
      <c r="AR5" s="100">
        <v>14550.67</v>
      </c>
      <c r="AS5" s="101"/>
      <c r="AT5" s="154">
        <v>0.1</v>
      </c>
      <c r="AU5" s="154">
        <v>0.18</v>
      </c>
      <c r="AV5" s="154">
        <v>0</v>
      </c>
      <c r="AW5" s="154">
        <v>0.05</v>
      </c>
      <c r="AX5" s="154"/>
      <c r="AY5" s="154"/>
      <c r="AZ5" s="154"/>
      <c r="BA5" s="154"/>
      <c r="BB5" s="154"/>
      <c r="BC5" s="154"/>
      <c r="BD5" s="154"/>
      <c r="BE5" s="159">
        <v>0.67</v>
      </c>
      <c r="BF5" s="154"/>
      <c r="BG5" s="154"/>
      <c r="BH5" s="159">
        <v>0</v>
      </c>
      <c r="BI5" s="154"/>
      <c r="BK5" s="162">
        <f t="shared" ref="BK5:BK24" si="2">AT5*$AR5</f>
        <v>1455.067</v>
      </c>
      <c r="BL5" s="162">
        <f t="shared" ref="BL5:BL24" si="3">AU5*$AR5</f>
        <v>2619.1205999999997</v>
      </c>
      <c r="BM5" s="162">
        <f t="shared" ref="BM5:BM24" si="4">AV5*$AR5</f>
        <v>0</v>
      </c>
      <c r="BN5" s="162">
        <f t="shared" ref="BN5:BN24" si="5">AW5*$AR5</f>
        <v>727.5335</v>
      </c>
      <c r="BO5" s="162">
        <f t="shared" ref="BO5:BO24" si="6">AX5*$AR5</f>
        <v>0</v>
      </c>
      <c r="BP5" s="162">
        <f t="shared" ref="BP5:BP24" si="7">AY5*$AR5</f>
        <v>0</v>
      </c>
      <c r="BQ5" s="162">
        <f t="shared" ref="BQ5:BQ24" si="8">AZ5*$AR5</f>
        <v>0</v>
      </c>
      <c r="BR5" s="162">
        <f t="shared" ref="BR5:BR24" si="9">BA5*$AR5</f>
        <v>0</v>
      </c>
      <c r="BS5" s="162">
        <f t="shared" ref="BS5:BS24" si="10">BB5*$AR5</f>
        <v>0</v>
      </c>
      <c r="BT5" s="162">
        <f t="shared" ref="BT5:BT24" si="11">BC5*$AR5</f>
        <v>0</v>
      </c>
      <c r="BU5" s="162">
        <f t="shared" ref="BU5:BU24" si="12">BD5*$AR5</f>
        <v>0</v>
      </c>
      <c r="BV5" s="162">
        <f t="shared" ref="BV5:BV24" si="13">BE5*$AR5</f>
        <v>9748.9489000000012</v>
      </c>
      <c r="BW5" s="162">
        <f t="shared" ref="BW5:BW24" si="14">BF5*$AR5</f>
        <v>0</v>
      </c>
      <c r="BX5" s="162">
        <f t="shared" ref="BX5:BX24" si="15">BG5*$AR5</f>
        <v>0</v>
      </c>
      <c r="BY5" s="162">
        <f t="shared" ref="BY5:BY24" si="16">BH5*$AR5</f>
        <v>0</v>
      </c>
      <c r="BZ5" s="162">
        <f t="shared" ref="BZ5:BZ24" si="17">BI5*$AR5</f>
        <v>0</v>
      </c>
      <c r="CA5" s="163">
        <f t="shared" ref="CA5:CA24" si="18">AR5-SUM(BK5:BZ5)</f>
        <v>0</v>
      </c>
    </row>
    <row r="6" spans="1:79" x14ac:dyDescent="0.25">
      <c r="A6" s="116" t="s">
        <v>3</v>
      </c>
      <c r="B6" s="117">
        <v>2011.33</v>
      </c>
      <c r="C6" s="117">
        <v>0</v>
      </c>
      <c r="D6" s="117">
        <v>2011.84</v>
      </c>
      <c r="E6" s="117">
        <v>0</v>
      </c>
      <c r="F6" s="117">
        <v>2001.62</v>
      </c>
      <c r="G6" s="117">
        <v>0</v>
      </c>
      <c r="H6" s="117">
        <v>6024.79</v>
      </c>
      <c r="I6" s="117">
        <v>0</v>
      </c>
      <c r="J6" s="118">
        <v>6024.79</v>
      </c>
      <c r="K6" s="118"/>
      <c r="L6" s="150">
        <v>2001.62</v>
      </c>
      <c r="M6" s="150">
        <v>0</v>
      </c>
      <c r="N6" s="150">
        <v>2001.62</v>
      </c>
      <c r="O6" s="150">
        <v>0</v>
      </c>
      <c r="P6" s="150">
        <v>2001.62</v>
      </c>
      <c r="Q6" s="150">
        <v>0</v>
      </c>
      <c r="R6" s="150">
        <v>6004.86</v>
      </c>
      <c r="S6" s="150">
        <v>0</v>
      </c>
      <c r="T6" s="119">
        <v>6004.86</v>
      </c>
      <c r="U6" s="101"/>
      <c r="V6" s="117">
        <v>2056.83</v>
      </c>
      <c r="W6" s="117"/>
      <c r="X6" s="117">
        <v>2156.35</v>
      </c>
      <c r="Y6" s="117"/>
      <c r="Z6" s="117">
        <v>2921.89</v>
      </c>
      <c r="AA6" s="117"/>
      <c r="AB6" s="117">
        <v>7135.07</v>
      </c>
      <c r="AC6" s="117">
        <v>0</v>
      </c>
      <c r="AD6" s="119">
        <v>7135.07</v>
      </c>
      <c r="AE6" s="101"/>
      <c r="AF6" s="117">
        <v>2770.93</v>
      </c>
      <c r="AG6" s="117"/>
      <c r="AH6" s="117">
        <v>2027.74</v>
      </c>
      <c r="AI6" s="117"/>
      <c r="AJ6" s="117">
        <v>4324.59</v>
      </c>
      <c r="AK6" s="117"/>
      <c r="AL6" s="117">
        <v>9123.26</v>
      </c>
      <c r="AM6" s="117">
        <v>0</v>
      </c>
      <c r="AN6" s="119">
        <v>9123.26</v>
      </c>
      <c r="AO6" s="101"/>
      <c r="AP6" s="120">
        <v>28287.980000000003</v>
      </c>
      <c r="AQ6" s="120">
        <v>0</v>
      </c>
      <c r="AR6" s="100">
        <v>28287.980000000003</v>
      </c>
      <c r="AS6" s="101"/>
      <c r="AT6" s="154">
        <v>0.01</v>
      </c>
      <c r="AU6" s="154">
        <v>0.01</v>
      </c>
      <c r="AV6" s="154"/>
      <c r="AW6" s="154">
        <v>0.01</v>
      </c>
      <c r="AX6" s="154">
        <v>0.49</v>
      </c>
      <c r="AY6" s="154">
        <v>0.13</v>
      </c>
      <c r="AZ6" s="154">
        <v>0.03</v>
      </c>
      <c r="BA6" s="154">
        <v>0.25</v>
      </c>
      <c r="BB6" s="154">
        <v>7.0000000000000007E-2</v>
      </c>
      <c r="BC6" s="154"/>
      <c r="BD6" s="154"/>
      <c r="BE6" s="154"/>
      <c r="BF6" s="154"/>
      <c r="BG6" s="154"/>
      <c r="BH6" s="154"/>
      <c r="BI6" s="154"/>
      <c r="BK6" s="162">
        <f t="shared" si="2"/>
        <v>282.87980000000005</v>
      </c>
      <c r="BL6" s="162">
        <f t="shared" si="3"/>
        <v>282.87980000000005</v>
      </c>
      <c r="BM6" s="162">
        <f t="shared" si="4"/>
        <v>0</v>
      </c>
      <c r="BN6" s="162">
        <f t="shared" si="5"/>
        <v>282.87980000000005</v>
      </c>
      <c r="BO6" s="162">
        <f t="shared" si="6"/>
        <v>13861.110200000001</v>
      </c>
      <c r="BP6" s="162">
        <f t="shared" si="7"/>
        <v>3677.4374000000007</v>
      </c>
      <c r="BQ6" s="162">
        <f t="shared" si="8"/>
        <v>848.63940000000002</v>
      </c>
      <c r="BR6" s="162">
        <f t="shared" si="9"/>
        <v>7071.9950000000008</v>
      </c>
      <c r="BS6" s="162">
        <f t="shared" si="10"/>
        <v>1980.1586000000004</v>
      </c>
      <c r="BT6" s="162">
        <f t="shared" si="11"/>
        <v>0</v>
      </c>
      <c r="BU6" s="162">
        <f t="shared" si="12"/>
        <v>0</v>
      </c>
      <c r="BV6" s="162">
        <f t="shared" si="13"/>
        <v>0</v>
      </c>
      <c r="BW6" s="162">
        <f t="shared" si="14"/>
        <v>0</v>
      </c>
      <c r="BX6" s="162">
        <f t="shared" si="15"/>
        <v>0</v>
      </c>
      <c r="BY6" s="162">
        <f t="shared" si="16"/>
        <v>0</v>
      </c>
      <c r="BZ6" s="162">
        <f t="shared" si="17"/>
        <v>0</v>
      </c>
      <c r="CA6" s="163">
        <f t="shared" si="18"/>
        <v>0</v>
      </c>
    </row>
    <row r="7" spans="1:79" x14ac:dyDescent="0.25">
      <c r="A7" s="116" t="s">
        <v>4</v>
      </c>
      <c r="B7" s="117">
        <v>2443.75</v>
      </c>
      <c r="C7" s="117">
        <v>0</v>
      </c>
      <c r="D7" s="117">
        <v>2790.45</v>
      </c>
      <c r="E7" s="117">
        <v>0</v>
      </c>
      <c r="F7" s="117">
        <v>2615.38</v>
      </c>
      <c r="G7" s="117">
        <v>0</v>
      </c>
      <c r="H7" s="117">
        <v>7849.58</v>
      </c>
      <c r="I7" s="117">
        <v>0</v>
      </c>
      <c r="J7" s="118">
        <v>7849.58</v>
      </c>
      <c r="K7" s="118"/>
      <c r="L7" s="150">
        <v>2615.38</v>
      </c>
      <c r="M7" s="150">
        <v>0</v>
      </c>
      <c r="N7" s="150">
        <v>2615.38</v>
      </c>
      <c r="O7" s="150">
        <v>0</v>
      </c>
      <c r="P7" s="150">
        <v>2615.4899999999998</v>
      </c>
      <c r="Q7" s="150">
        <v>0</v>
      </c>
      <c r="R7" s="150">
        <v>7846.25</v>
      </c>
      <c r="S7" s="150">
        <v>0</v>
      </c>
      <c r="T7" s="119">
        <v>7846.25</v>
      </c>
      <c r="U7" s="101"/>
      <c r="V7" s="117">
        <v>2615.38</v>
      </c>
      <c r="W7" s="117"/>
      <c r="X7" s="117">
        <v>2616.41</v>
      </c>
      <c r="Y7" s="117"/>
      <c r="Z7" s="117">
        <v>2615.38</v>
      </c>
      <c r="AA7" s="117"/>
      <c r="AB7" s="117">
        <v>7847.17</v>
      </c>
      <c r="AC7" s="117">
        <v>0</v>
      </c>
      <c r="AD7" s="119">
        <v>7847.17</v>
      </c>
      <c r="AE7" s="101"/>
      <c r="AF7" s="117">
        <v>2615.38</v>
      </c>
      <c r="AG7" s="117"/>
      <c r="AH7" s="117">
        <v>2623.85</v>
      </c>
      <c r="AI7" s="117"/>
      <c r="AJ7" s="117">
        <v>5296.12</v>
      </c>
      <c r="AK7" s="117"/>
      <c r="AL7" s="117">
        <v>10535.349999999999</v>
      </c>
      <c r="AM7" s="117">
        <v>0</v>
      </c>
      <c r="AN7" s="119">
        <v>10535.349999999999</v>
      </c>
      <c r="AO7" s="101"/>
      <c r="AP7" s="120">
        <v>34078.35</v>
      </c>
      <c r="AQ7" s="120">
        <v>0</v>
      </c>
      <c r="AR7" s="100">
        <v>34078.35</v>
      </c>
      <c r="AS7" s="101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>
        <v>1</v>
      </c>
      <c r="BI7" s="154"/>
      <c r="BK7" s="162">
        <f t="shared" si="2"/>
        <v>0</v>
      </c>
      <c r="BL7" s="162">
        <f t="shared" si="3"/>
        <v>0</v>
      </c>
      <c r="BM7" s="162">
        <f t="shared" si="4"/>
        <v>0</v>
      </c>
      <c r="BN7" s="162">
        <f t="shared" si="5"/>
        <v>0</v>
      </c>
      <c r="BO7" s="162">
        <f t="shared" si="6"/>
        <v>0</v>
      </c>
      <c r="BP7" s="162">
        <f t="shared" si="7"/>
        <v>0</v>
      </c>
      <c r="BQ7" s="162">
        <f t="shared" si="8"/>
        <v>0</v>
      </c>
      <c r="BR7" s="162">
        <f t="shared" si="9"/>
        <v>0</v>
      </c>
      <c r="BS7" s="162">
        <f t="shared" si="10"/>
        <v>0</v>
      </c>
      <c r="BT7" s="162">
        <f t="shared" si="11"/>
        <v>0</v>
      </c>
      <c r="BU7" s="162">
        <f t="shared" si="12"/>
        <v>0</v>
      </c>
      <c r="BV7" s="162">
        <f t="shared" si="13"/>
        <v>0</v>
      </c>
      <c r="BW7" s="162">
        <f t="shared" si="14"/>
        <v>0</v>
      </c>
      <c r="BX7" s="162">
        <f t="shared" si="15"/>
        <v>0</v>
      </c>
      <c r="BY7" s="162">
        <f t="shared" si="16"/>
        <v>34078.35</v>
      </c>
      <c r="BZ7" s="162">
        <f t="shared" si="17"/>
        <v>0</v>
      </c>
      <c r="CA7" s="163">
        <f t="shared" si="18"/>
        <v>0</v>
      </c>
    </row>
    <row r="8" spans="1:79" x14ac:dyDescent="0.25">
      <c r="A8" s="116" t="s">
        <v>5</v>
      </c>
      <c r="B8" s="117">
        <v>1501.57</v>
      </c>
      <c r="C8" s="117">
        <v>31.19</v>
      </c>
      <c r="D8" s="117">
        <v>0</v>
      </c>
      <c r="E8" s="117">
        <v>0</v>
      </c>
      <c r="F8" s="117">
        <v>0</v>
      </c>
      <c r="G8" s="117">
        <v>0</v>
      </c>
      <c r="H8" s="117">
        <v>1501.57</v>
      </c>
      <c r="I8" s="117">
        <v>31.19</v>
      </c>
      <c r="J8" s="118">
        <v>1532.76</v>
      </c>
      <c r="K8" s="118"/>
      <c r="L8" s="150">
        <v>0</v>
      </c>
      <c r="M8" s="150">
        <v>0</v>
      </c>
      <c r="N8" s="150">
        <v>0</v>
      </c>
      <c r="O8" s="150">
        <v>0</v>
      </c>
      <c r="P8" s="150">
        <v>0</v>
      </c>
      <c r="Q8" s="150">
        <v>0</v>
      </c>
      <c r="R8" s="150">
        <v>0</v>
      </c>
      <c r="S8" s="150">
        <v>0</v>
      </c>
      <c r="T8" s="119">
        <v>0</v>
      </c>
      <c r="U8" s="101"/>
      <c r="V8" s="117">
        <v>0</v>
      </c>
      <c r="W8" s="117"/>
      <c r="X8" s="117">
        <v>0</v>
      </c>
      <c r="Y8" s="117"/>
      <c r="Z8" s="117">
        <v>0</v>
      </c>
      <c r="AA8" s="117"/>
      <c r="AB8" s="117">
        <v>0</v>
      </c>
      <c r="AC8" s="117">
        <v>0</v>
      </c>
      <c r="AD8" s="119">
        <v>0</v>
      </c>
      <c r="AE8" s="101"/>
      <c r="AF8" s="117"/>
      <c r="AG8" s="117"/>
      <c r="AH8" s="117"/>
      <c r="AI8" s="117"/>
      <c r="AJ8" s="117"/>
      <c r="AK8" s="117"/>
      <c r="AL8" s="117">
        <v>0</v>
      </c>
      <c r="AM8" s="117">
        <v>0</v>
      </c>
      <c r="AN8" s="119">
        <v>0</v>
      </c>
      <c r="AO8" s="101"/>
      <c r="AP8" s="120">
        <v>1501.57</v>
      </c>
      <c r="AQ8" s="120">
        <v>31.19</v>
      </c>
      <c r="AR8" s="100">
        <v>1532.76</v>
      </c>
      <c r="AS8" s="101"/>
      <c r="AT8" s="154"/>
      <c r="AU8" s="154"/>
      <c r="AV8" s="154"/>
      <c r="AW8" s="154"/>
      <c r="AX8" s="154"/>
      <c r="AY8" s="154"/>
      <c r="AZ8" s="154"/>
      <c r="BA8" s="154">
        <v>0.3</v>
      </c>
      <c r="BB8" s="154"/>
      <c r="BC8" s="154"/>
      <c r="BD8" s="154">
        <v>0.6</v>
      </c>
      <c r="BE8" s="154">
        <v>0.03</v>
      </c>
      <c r="BF8" s="154"/>
      <c r="BG8" s="154"/>
      <c r="BH8" s="154">
        <v>7.0000000000000007E-2</v>
      </c>
      <c r="BI8" s="154"/>
      <c r="BK8" s="162">
        <f t="shared" si="2"/>
        <v>0</v>
      </c>
      <c r="BL8" s="162">
        <f t="shared" si="3"/>
        <v>0</v>
      </c>
      <c r="BM8" s="162">
        <f t="shared" si="4"/>
        <v>0</v>
      </c>
      <c r="BN8" s="162">
        <f t="shared" si="5"/>
        <v>0</v>
      </c>
      <c r="BO8" s="162">
        <f t="shared" si="6"/>
        <v>0</v>
      </c>
      <c r="BP8" s="162">
        <f t="shared" si="7"/>
        <v>0</v>
      </c>
      <c r="BQ8" s="162">
        <f t="shared" si="8"/>
        <v>0</v>
      </c>
      <c r="BR8" s="162">
        <f t="shared" si="9"/>
        <v>459.82799999999997</v>
      </c>
      <c r="BS8" s="162">
        <f t="shared" si="10"/>
        <v>0</v>
      </c>
      <c r="BT8" s="162">
        <f t="shared" si="11"/>
        <v>0</v>
      </c>
      <c r="BU8" s="162">
        <f t="shared" si="12"/>
        <v>919.65599999999995</v>
      </c>
      <c r="BV8" s="162">
        <f t="shared" si="13"/>
        <v>45.982799999999997</v>
      </c>
      <c r="BW8" s="162">
        <f t="shared" si="14"/>
        <v>0</v>
      </c>
      <c r="BX8" s="162">
        <f t="shared" si="15"/>
        <v>0</v>
      </c>
      <c r="BY8" s="162">
        <f t="shared" si="16"/>
        <v>107.29320000000001</v>
      </c>
      <c r="BZ8" s="162">
        <f t="shared" si="17"/>
        <v>0</v>
      </c>
      <c r="CA8" s="163">
        <f t="shared" si="18"/>
        <v>0</v>
      </c>
    </row>
    <row r="9" spans="1:79" x14ac:dyDescent="0.25">
      <c r="A9" s="116" t="s">
        <v>6</v>
      </c>
      <c r="B9" s="117">
        <v>0</v>
      </c>
      <c r="C9" s="117">
        <v>0</v>
      </c>
      <c r="D9" s="117">
        <v>0</v>
      </c>
      <c r="E9" s="117">
        <v>0</v>
      </c>
      <c r="F9" s="117">
        <v>0</v>
      </c>
      <c r="G9" s="117">
        <v>0</v>
      </c>
      <c r="H9" s="117">
        <v>0</v>
      </c>
      <c r="I9" s="117">
        <v>0</v>
      </c>
      <c r="J9" s="118">
        <v>0</v>
      </c>
      <c r="K9" s="118"/>
      <c r="L9" s="150">
        <v>1459.25</v>
      </c>
      <c r="M9" s="150"/>
      <c r="N9" s="150">
        <v>1459.25</v>
      </c>
      <c r="O9" s="150"/>
      <c r="P9" s="150">
        <v>1459.25</v>
      </c>
      <c r="Q9" s="150"/>
      <c r="R9" s="150">
        <v>4377.75</v>
      </c>
      <c r="S9" s="150">
        <v>0</v>
      </c>
      <c r="T9" s="119">
        <v>4377.75</v>
      </c>
      <c r="U9" s="101"/>
      <c r="V9" s="117">
        <v>1233.67</v>
      </c>
      <c r="W9" s="117"/>
      <c r="X9" s="117">
        <v>1348.03</v>
      </c>
      <c r="Y9" s="117"/>
      <c r="Z9" s="117">
        <v>2363.23</v>
      </c>
      <c r="AA9" s="117"/>
      <c r="AB9" s="117">
        <v>4944.93</v>
      </c>
      <c r="AC9" s="117">
        <v>0</v>
      </c>
      <c r="AD9" s="119">
        <v>4944.93</v>
      </c>
      <c r="AE9" s="101"/>
      <c r="AF9" s="117"/>
      <c r="AG9" s="117"/>
      <c r="AH9" s="117"/>
      <c r="AI9" s="117"/>
      <c r="AJ9" s="117"/>
      <c r="AK9" s="117"/>
      <c r="AL9" s="117">
        <v>0</v>
      </c>
      <c r="AM9" s="117">
        <v>0</v>
      </c>
      <c r="AN9" s="119">
        <v>0</v>
      </c>
      <c r="AO9" s="101"/>
      <c r="AP9" s="120">
        <v>9322.68</v>
      </c>
      <c r="AQ9" s="120">
        <v>0</v>
      </c>
      <c r="AR9" s="100">
        <v>9322.68</v>
      </c>
      <c r="AS9" s="101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>
        <v>0.38</v>
      </c>
      <c r="BE9" s="154">
        <v>0.62</v>
      </c>
      <c r="BF9" s="154"/>
      <c r="BG9" s="154"/>
      <c r="BH9" s="154"/>
      <c r="BI9" s="154"/>
      <c r="BK9" s="162">
        <f t="shared" si="2"/>
        <v>0</v>
      </c>
      <c r="BL9" s="162">
        <f t="shared" si="3"/>
        <v>0</v>
      </c>
      <c r="BM9" s="162">
        <f t="shared" si="4"/>
        <v>0</v>
      </c>
      <c r="BN9" s="162">
        <f t="shared" si="5"/>
        <v>0</v>
      </c>
      <c r="BO9" s="162">
        <f t="shared" si="6"/>
        <v>0</v>
      </c>
      <c r="BP9" s="162">
        <f t="shared" si="7"/>
        <v>0</v>
      </c>
      <c r="BQ9" s="162">
        <f t="shared" si="8"/>
        <v>0</v>
      </c>
      <c r="BR9" s="162">
        <f t="shared" si="9"/>
        <v>0</v>
      </c>
      <c r="BS9" s="162">
        <f t="shared" si="10"/>
        <v>0</v>
      </c>
      <c r="BT9" s="162">
        <f t="shared" si="11"/>
        <v>0</v>
      </c>
      <c r="BU9" s="162">
        <f t="shared" si="12"/>
        <v>3542.6184000000003</v>
      </c>
      <c r="BV9" s="162">
        <f t="shared" si="13"/>
        <v>5780.0616</v>
      </c>
      <c r="BW9" s="162">
        <f t="shared" si="14"/>
        <v>0</v>
      </c>
      <c r="BX9" s="162">
        <f t="shared" si="15"/>
        <v>0</v>
      </c>
      <c r="BY9" s="162">
        <f t="shared" si="16"/>
        <v>0</v>
      </c>
      <c r="BZ9" s="162">
        <f t="shared" si="17"/>
        <v>0</v>
      </c>
      <c r="CA9" s="163">
        <f t="shared" si="18"/>
        <v>0</v>
      </c>
    </row>
    <row r="10" spans="1:79" x14ac:dyDescent="0.25">
      <c r="A10" s="116" t="s">
        <v>7</v>
      </c>
      <c r="B10" s="117">
        <v>1584.03</v>
      </c>
      <c r="C10" s="117">
        <v>0</v>
      </c>
      <c r="D10" s="117">
        <v>1601.07</v>
      </c>
      <c r="E10" s="117">
        <v>0</v>
      </c>
      <c r="F10" s="117">
        <v>1587.96</v>
      </c>
      <c r="G10" s="117">
        <v>0</v>
      </c>
      <c r="H10" s="117">
        <v>4773.0599999999995</v>
      </c>
      <c r="I10" s="117">
        <v>0</v>
      </c>
      <c r="J10" s="118">
        <v>4773.0599999999995</v>
      </c>
      <c r="K10" s="118"/>
      <c r="L10" s="150">
        <v>1583.36</v>
      </c>
      <c r="M10" s="150">
        <v>0</v>
      </c>
      <c r="N10" s="150">
        <v>1801.96</v>
      </c>
      <c r="O10" s="150">
        <v>0</v>
      </c>
      <c r="P10" s="150">
        <v>1732.12</v>
      </c>
      <c r="Q10" s="150">
        <v>0</v>
      </c>
      <c r="R10" s="150">
        <v>5117.4399999999996</v>
      </c>
      <c r="S10" s="150">
        <v>0</v>
      </c>
      <c r="T10" s="119">
        <v>5117.4399999999996</v>
      </c>
      <c r="U10" s="101"/>
      <c r="V10" s="117">
        <v>1616.99</v>
      </c>
      <c r="W10" s="117"/>
      <c r="X10" s="117">
        <v>1675.84</v>
      </c>
      <c r="Y10" s="117"/>
      <c r="Z10" s="117">
        <v>2530.23</v>
      </c>
      <c r="AA10" s="117"/>
      <c r="AB10" s="117">
        <v>5823.0599999999995</v>
      </c>
      <c r="AC10" s="117">
        <v>0</v>
      </c>
      <c r="AD10" s="119">
        <v>5823.0599999999995</v>
      </c>
      <c r="AE10" s="101"/>
      <c r="AF10" s="117">
        <v>1913.21</v>
      </c>
      <c r="AG10" s="117"/>
      <c r="AH10" s="117">
        <v>1764.04</v>
      </c>
      <c r="AI10" s="117"/>
      <c r="AJ10" s="117">
        <v>3437.92</v>
      </c>
      <c r="AK10" s="117"/>
      <c r="AL10" s="117">
        <v>7115.17</v>
      </c>
      <c r="AM10" s="117">
        <v>0</v>
      </c>
      <c r="AN10" s="119">
        <v>7115.17</v>
      </c>
      <c r="AO10" s="101"/>
      <c r="AP10" s="120">
        <v>22828.73</v>
      </c>
      <c r="AQ10" s="120">
        <v>0</v>
      </c>
      <c r="AR10" s="100">
        <v>22828.73</v>
      </c>
      <c r="AS10" s="101"/>
      <c r="AT10" s="154">
        <v>0.24</v>
      </c>
      <c r="AU10" s="154">
        <v>0.56999999999999995</v>
      </c>
      <c r="AV10" s="154"/>
      <c r="AW10" s="154">
        <v>0.08</v>
      </c>
      <c r="AX10" s="154"/>
      <c r="AY10" s="154"/>
      <c r="AZ10" s="154"/>
      <c r="BA10" s="154"/>
      <c r="BB10" s="154"/>
      <c r="BC10" s="154"/>
      <c r="BD10" s="154"/>
      <c r="BE10" s="154"/>
      <c r="BF10" s="154">
        <v>0.11</v>
      </c>
      <c r="BG10" s="154"/>
      <c r="BH10" s="154"/>
      <c r="BI10" s="154"/>
      <c r="BK10" s="162">
        <f t="shared" si="2"/>
        <v>5478.8951999999999</v>
      </c>
      <c r="BL10" s="162">
        <f t="shared" si="3"/>
        <v>13012.376099999999</v>
      </c>
      <c r="BM10" s="162">
        <f t="shared" si="4"/>
        <v>0</v>
      </c>
      <c r="BN10" s="162">
        <f t="shared" si="5"/>
        <v>1826.2983999999999</v>
      </c>
      <c r="BO10" s="162">
        <f t="shared" si="6"/>
        <v>0</v>
      </c>
      <c r="BP10" s="162">
        <f t="shared" si="7"/>
        <v>0</v>
      </c>
      <c r="BQ10" s="162">
        <f t="shared" si="8"/>
        <v>0</v>
      </c>
      <c r="BR10" s="162">
        <f t="shared" si="9"/>
        <v>0</v>
      </c>
      <c r="BS10" s="162">
        <f t="shared" si="10"/>
        <v>0</v>
      </c>
      <c r="BT10" s="162">
        <f t="shared" si="11"/>
        <v>0</v>
      </c>
      <c r="BU10" s="162">
        <f t="shared" si="12"/>
        <v>0</v>
      </c>
      <c r="BV10" s="162">
        <f t="shared" si="13"/>
        <v>0</v>
      </c>
      <c r="BW10" s="162">
        <f t="shared" si="14"/>
        <v>2511.1603</v>
      </c>
      <c r="BX10" s="162">
        <f t="shared" si="15"/>
        <v>0</v>
      </c>
      <c r="BY10" s="162">
        <f t="shared" si="16"/>
        <v>0</v>
      </c>
      <c r="BZ10" s="162">
        <f t="shared" si="17"/>
        <v>0</v>
      </c>
      <c r="CA10" s="163">
        <f t="shared" si="18"/>
        <v>0</v>
      </c>
    </row>
    <row r="11" spans="1:79" x14ac:dyDescent="0.25">
      <c r="A11" s="116" t="s">
        <v>8</v>
      </c>
      <c r="B11" s="117">
        <v>1519.09</v>
      </c>
      <c r="C11" s="117">
        <v>0</v>
      </c>
      <c r="D11" s="117">
        <v>1647.62</v>
      </c>
      <c r="E11" s="117">
        <v>0</v>
      </c>
      <c r="F11" s="117">
        <v>1583.36</v>
      </c>
      <c r="G11" s="117">
        <v>0</v>
      </c>
      <c r="H11" s="117">
        <v>4750.07</v>
      </c>
      <c r="I11" s="117">
        <v>0</v>
      </c>
      <c r="J11" s="118">
        <v>4750.07</v>
      </c>
      <c r="K11" s="118"/>
      <c r="L11" s="150">
        <v>1583.36</v>
      </c>
      <c r="M11" s="150">
        <v>0</v>
      </c>
      <c r="N11" s="150">
        <v>1676.98</v>
      </c>
      <c r="O11" s="150">
        <v>0</v>
      </c>
      <c r="P11" s="150">
        <v>1939.08</v>
      </c>
      <c r="Q11" s="150">
        <v>0</v>
      </c>
      <c r="R11" s="150">
        <v>5199.42</v>
      </c>
      <c r="S11" s="150">
        <v>0</v>
      </c>
      <c r="T11" s="119">
        <v>5199.42</v>
      </c>
      <c r="U11" s="101"/>
      <c r="V11" s="117">
        <v>1583.36</v>
      </c>
      <c r="W11" s="117"/>
      <c r="X11" s="117">
        <v>1723.99</v>
      </c>
      <c r="Y11" s="117"/>
      <c r="Z11" s="117">
        <v>2196.5</v>
      </c>
      <c r="AA11" s="117"/>
      <c r="AB11" s="117">
        <v>5503.85</v>
      </c>
      <c r="AC11" s="117">
        <v>0</v>
      </c>
      <c r="AD11" s="119">
        <v>5503.85</v>
      </c>
      <c r="AE11" s="101"/>
      <c r="AF11" s="117">
        <v>2032.22</v>
      </c>
      <c r="AG11" s="117"/>
      <c r="AH11" s="117">
        <v>1599.49</v>
      </c>
      <c r="AI11" s="117"/>
      <c r="AJ11" s="117">
        <v>3428.07</v>
      </c>
      <c r="AK11" s="117"/>
      <c r="AL11" s="117">
        <v>7059.7800000000007</v>
      </c>
      <c r="AM11" s="117">
        <v>0</v>
      </c>
      <c r="AN11" s="119">
        <v>7059.7800000000007</v>
      </c>
      <c r="AO11" s="101"/>
      <c r="AP11" s="120">
        <v>22513.120000000003</v>
      </c>
      <c r="AQ11" s="120">
        <v>0</v>
      </c>
      <c r="AR11" s="100">
        <v>22513.120000000003</v>
      </c>
      <c r="AS11" s="101"/>
      <c r="AT11" s="154">
        <v>0.15</v>
      </c>
      <c r="AU11" s="154">
        <v>0.35</v>
      </c>
      <c r="AV11" s="154"/>
      <c r="AW11" s="154">
        <v>0.04</v>
      </c>
      <c r="AX11" s="154">
        <v>0.33</v>
      </c>
      <c r="AY11" s="154">
        <v>0.02</v>
      </c>
      <c r="AZ11" s="154"/>
      <c r="BA11" s="154">
        <v>0.08</v>
      </c>
      <c r="BB11" s="154"/>
      <c r="BC11" s="154"/>
      <c r="BD11" s="154"/>
      <c r="BE11" s="154"/>
      <c r="BF11" s="154">
        <v>0.03</v>
      </c>
      <c r="BG11" s="154"/>
      <c r="BH11" s="154"/>
      <c r="BI11" s="154"/>
      <c r="BK11" s="162">
        <f t="shared" si="2"/>
        <v>3376.9680000000003</v>
      </c>
      <c r="BL11" s="162">
        <f t="shared" si="3"/>
        <v>7879.5920000000006</v>
      </c>
      <c r="BM11" s="162">
        <f t="shared" si="4"/>
        <v>0</v>
      </c>
      <c r="BN11" s="162">
        <f t="shared" si="5"/>
        <v>900.52480000000014</v>
      </c>
      <c r="BO11" s="162">
        <f t="shared" si="6"/>
        <v>7429.3296000000009</v>
      </c>
      <c r="BP11" s="162">
        <f t="shared" si="7"/>
        <v>450.26240000000007</v>
      </c>
      <c r="BQ11" s="162">
        <f t="shared" si="8"/>
        <v>0</v>
      </c>
      <c r="BR11" s="162">
        <f t="shared" si="9"/>
        <v>1801.0496000000003</v>
      </c>
      <c r="BS11" s="162">
        <f t="shared" si="10"/>
        <v>0</v>
      </c>
      <c r="BT11" s="162">
        <f t="shared" si="11"/>
        <v>0</v>
      </c>
      <c r="BU11" s="162">
        <f t="shared" si="12"/>
        <v>0</v>
      </c>
      <c r="BV11" s="162">
        <f t="shared" si="13"/>
        <v>0</v>
      </c>
      <c r="BW11" s="162">
        <f t="shared" si="14"/>
        <v>675.39360000000011</v>
      </c>
      <c r="BX11" s="162">
        <f t="shared" si="15"/>
        <v>0</v>
      </c>
      <c r="BY11" s="162">
        <f t="shared" si="16"/>
        <v>0</v>
      </c>
      <c r="BZ11" s="162">
        <f t="shared" si="17"/>
        <v>0</v>
      </c>
      <c r="CA11" s="163">
        <f t="shared" si="18"/>
        <v>0</v>
      </c>
    </row>
    <row r="12" spans="1:79" x14ac:dyDescent="0.25">
      <c r="A12" s="116" t="s">
        <v>9</v>
      </c>
      <c r="B12" s="117">
        <v>1585.11</v>
      </c>
      <c r="C12" s="117">
        <v>0</v>
      </c>
      <c r="D12" s="117">
        <v>1702.67</v>
      </c>
      <c r="E12" s="117">
        <v>0</v>
      </c>
      <c r="F12" s="117">
        <v>1719.18</v>
      </c>
      <c r="G12" s="117">
        <v>0</v>
      </c>
      <c r="H12" s="117">
        <v>5006.96</v>
      </c>
      <c r="I12" s="117">
        <v>0</v>
      </c>
      <c r="J12" s="118">
        <v>5006.96</v>
      </c>
      <c r="K12" s="118"/>
      <c r="L12" s="150">
        <v>1583.36</v>
      </c>
      <c r="M12" s="150">
        <v>0</v>
      </c>
      <c r="N12" s="150">
        <v>1835.6</v>
      </c>
      <c r="O12" s="150">
        <v>0</v>
      </c>
      <c r="P12" s="150">
        <v>1842.07</v>
      </c>
      <c r="Q12" s="150">
        <v>0</v>
      </c>
      <c r="R12" s="150">
        <v>5261.03</v>
      </c>
      <c r="S12" s="150">
        <v>0</v>
      </c>
      <c r="T12" s="119">
        <v>5261.03</v>
      </c>
      <c r="U12" s="101"/>
      <c r="V12" s="117">
        <v>1583.36</v>
      </c>
      <c r="W12" s="117"/>
      <c r="X12" s="117">
        <v>1675.77</v>
      </c>
      <c r="Y12" s="117"/>
      <c r="Z12" s="117">
        <v>2539.29</v>
      </c>
      <c r="AA12" s="117"/>
      <c r="AB12" s="117">
        <v>5798.42</v>
      </c>
      <c r="AC12" s="117">
        <v>0</v>
      </c>
      <c r="AD12" s="119">
        <v>5798.42</v>
      </c>
      <c r="AE12" s="101"/>
      <c r="AF12" s="117">
        <v>1754.11</v>
      </c>
      <c r="AG12" s="117"/>
      <c r="AH12" s="117">
        <v>1904.16</v>
      </c>
      <c r="AI12" s="117"/>
      <c r="AJ12" s="117">
        <v>3497.43</v>
      </c>
      <c r="AK12" s="117"/>
      <c r="AL12" s="117">
        <v>7155.7</v>
      </c>
      <c r="AM12" s="117">
        <v>0</v>
      </c>
      <c r="AN12" s="119">
        <v>7155.7</v>
      </c>
      <c r="AO12" s="101"/>
      <c r="AP12" s="120">
        <v>23222.11</v>
      </c>
      <c r="AQ12" s="120">
        <v>0</v>
      </c>
      <c r="AR12" s="100">
        <v>23222.11</v>
      </c>
      <c r="AS12" s="101"/>
      <c r="AT12" s="154">
        <v>0.25</v>
      </c>
      <c r="AU12" s="154">
        <v>0.63</v>
      </c>
      <c r="AV12" s="154">
        <v>0.01</v>
      </c>
      <c r="AW12" s="154">
        <v>0.04</v>
      </c>
      <c r="AX12" s="154"/>
      <c r="AY12" s="154"/>
      <c r="AZ12" s="154"/>
      <c r="BA12" s="154"/>
      <c r="BB12" s="154"/>
      <c r="BC12" s="154"/>
      <c r="BD12" s="154"/>
      <c r="BE12" s="154"/>
      <c r="BF12" s="154">
        <v>7.0000000000000007E-2</v>
      </c>
      <c r="BG12" s="154"/>
      <c r="BH12" s="154"/>
      <c r="BI12" s="154"/>
      <c r="BK12" s="162">
        <f t="shared" si="2"/>
        <v>5805.5275000000001</v>
      </c>
      <c r="BL12" s="162">
        <f t="shared" si="3"/>
        <v>14629.9293</v>
      </c>
      <c r="BM12" s="162">
        <f t="shared" si="4"/>
        <v>232.22110000000001</v>
      </c>
      <c r="BN12" s="162">
        <f t="shared" si="5"/>
        <v>928.88440000000003</v>
      </c>
      <c r="BO12" s="162">
        <f t="shared" si="6"/>
        <v>0</v>
      </c>
      <c r="BP12" s="162">
        <f t="shared" si="7"/>
        <v>0</v>
      </c>
      <c r="BQ12" s="162">
        <f t="shared" si="8"/>
        <v>0</v>
      </c>
      <c r="BR12" s="162">
        <f t="shared" si="9"/>
        <v>0</v>
      </c>
      <c r="BS12" s="162">
        <f t="shared" si="10"/>
        <v>0</v>
      </c>
      <c r="BT12" s="162">
        <f t="shared" si="11"/>
        <v>0</v>
      </c>
      <c r="BU12" s="162">
        <f t="shared" si="12"/>
        <v>0</v>
      </c>
      <c r="BV12" s="162">
        <f t="shared" si="13"/>
        <v>0</v>
      </c>
      <c r="BW12" s="162">
        <f t="shared" si="14"/>
        <v>1625.5477000000003</v>
      </c>
      <c r="BX12" s="162">
        <f t="shared" si="15"/>
        <v>0</v>
      </c>
      <c r="BY12" s="162">
        <f t="shared" si="16"/>
        <v>0</v>
      </c>
      <c r="BZ12" s="162">
        <f t="shared" si="17"/>
        <v>0</v>
      </c>
      <c r="CA12" s="163">
        <f t="shared" si="18"/>
        <v>0</v>
      </c>
    </row>
    <row r="13" spans="1:79" x14ac:dyDescent="0.25">
      <c r="A13" s="123" t="s">
        <v>10</v>
      </c>
      <c r="B13" s="117">
        <v>1611.29</v>
      </c>
      <c r="C13" s="117">
        <v>0</v>
      </c>
      <c r="D13" s="117">
        <v>1630.46</v>
      </c>
      <c r="E13" s="117">
        <v>0</v>
      </c>
      <c r="F13" s="117">
        <v>1620.88</v>
      </c>
      <c r="G13" s="117">
        <v>0</v>
      </c>
      <c r="H13" s="117">
        <v>4862.63</v>
      </c>
      <c r="I13" s="117">
        <v>0</v>
      </c>
      <c r="J13" s="118">
        <v>4862.63</v>
      </c>
      <c r="K13" s="118"/>
      <c r="L13" s="150">
        <v>1620.88</v>
      </c>
      <c r="M13" s="150">
        <v>0</v>
      </c>
      <c r="N13" s="150">
        <v>1859.28</v>
      </c>
      <c r="O13" s="150">
        <v>0</v>
      </c>
      <c r="P13" s="150">
        <v>1793.06</v>
      </c>
      <c r="Q13" s="150">
        <v>0</v>
      </c>
      <c r="R13" s="150">
        <v>5273.2199999999993</v>
      </c>
      <c r="S13" s="150">
        <v>0</v>
      </c>
      <c r="T13" s="119">
        <v>5273.2199999999993</v>
      </c>
      <c r="U13" s="101"/>
      <c r="V13" s="117">
        <v>1753.33</v>
      </c>
      <c r="W13" s="117"/>
      <c r="X13" s="117">
        <v>1667.82</v>
      </c>
      <c r="Y13" s="117"/>
      <c r="Z13" s="117">
        <v>1620.88</v>
      </c>
      <c r="AA13" s="117"/>
      <c r="AB13" s="117">
        <v>5042.03</v>
      </c>
      <c r="AC13" s="117">
        <v>0</v>
      </c>
      <c r="AD13" s="119">
        <v>5042.03</v>
      </c>
      <c r="AE13" s="101"/>
      <c r="AF13" s="117">
        <v>1971.86</v>
      </c>
      <c r="AG13" s="117"/>
      <c r="AH13" s="117">
        <v>1737.43</v>
      </c>
      <c r="AI13" s="117"/>
      <c r="AJ13" s="117">
        <v>3395.29</v>
      </c>
      <c r="AK13" s="117"/>
      <c r="AL13" s="117">
        <v>7104.58</v>
      </c>
      <c r="AM13" s="117">
        <v>0</v>
      </c>
      <c r="AN13" s="119">
        <v>7104.58</v>
      </c>
      <c r="AO13" s="101"/>
      <c r="AP13" s="120">
        <v>22282.46</v>
      </c>
      <c r="AQ13" s="120">
        <v>0</v>
      </c>
      <c r="AR13" s="100">
        <v>22282.46</v>
      </c>
      <c r="AS13" s="101"/>
      <c r="AT13" s="154"/>
      <c r="AU13" s="154"/>
      <c r="AV13" s="154"/>
      <c r="AW13" s="154"/>
      <c r="AX13" s="154"/>
      <c r="AY13" s="154"/>
      <c r="AZ13" s="154"/>
      <c r="BA13" s="154">
        <v>0.02</v>
      </c>
      <c r="BB13" s="154"/>
      <c r="BC13" s="154"/>
      <c r="BD13" s="154"/>
      <c r="BE13" s="154">
        <v>0.98</v>
      </c>
      <c r="BF13" s="154"/>
      <c r="BG13" s="154"/>
      <c r="BH13" s="154"/>
      <c r="BI13" s="154"/>
      <c r="BK13" s="162">
        <f t="shared" si="2"/>
        <v>0</v>
      </c>
      <c r="BL13" s="162">
        <f t="shared" si="3"/>
        <v>0</v>
      </c>
      <c r="BM13" s="162">
        <f t="shared" si="4"/>
        <v>0</v>
      </c>
      <c r="BN13" s="162">
        <f t="shared" si="5"/>
        <v>0</v>
      </c>
      <c r="BO13" s="162">
        <f t="shared" si="6"/>
        <v>0</v>
      </c>
      <c r="BP13" s="162">
        <f t="shared" si="7"/>
        <v>0</v>
      </c>
      <c r="BQ13" s="162">
        <f t="shared" si="8"/>
        <v>0</v>
      </c>
      <c r="BR13" s="162">
        <f t="shared" si="9"/>
        <v>445.64920000000001</v>
      </c>
      <c r="BS13" s="162">
        <f t="shared" si="10"/>
        <v>0</v>
      </c>
      <c r="BT13" s="162">
        <f t="shared" si="11"/>
        <v>0</v>
      </c>
      <c r="BU13" s="162">
        <f t="shared" si="12"/>
        <v>0</v>
      </c>
      <c r="BV13" s="162">
        <f t="shared" si="13"/>
        <v>21836.810799999999</v>
      </c>
      <c r="BW13" s="162">
        <f t="shared" si="14"/>
        <v>0</v>
      </c>
      <c r="BX13" s="162">
        <f t="shared" si="15"/>
        <v>0</v>
      </c>
      <c r="BY13" s="162">
        <f t="shared" si="16"/>
        <v>0</v>
      </c>
      <c r="BZ13" s="162">
        <f t="shared" si="17"/>
        <v>0</v>
      </c>
      <c r="CA13" s="163">
        <f t="shared" si="18"/>
        <v>0</v>
      </c>
    </row>
    <row r="14" spans="1:79" x14ac:dyDescent="0.25">
      <c r="A14" s="148" t="s">
        <v>11</v>
      </c>
      <c r="B14" s="138">
        <v>1462.48</v>
      </c>
      <c r="C14" s="138">
        <v>0</v>
      </c>
      <c r="D14" s="138">
        <v>1476.59</v>
      </c>
      <c r="E14" s="138">
        <v>0</v>
      </c>
      <c r="F14" s="138">
        <v>1467.92</v>
      </c>
      <c r="G14" s="138">
        <v>0</v>
      </c>
      <c r="H14" s="138">
        <v>4406.99</v>
      </c>
      <c r="I14" s="138">
        <v>0</v>
      </c>
      <c r="J14" s="118">
        <v>4406.99</v>
      </c>
      <c r="K14" s="118"/>
      <c r="L14" s="150">
        <v>1467.92</v>
      </c>
      <c r="M14" s="150">
        <v>0</v>
      </c>
      <c r="N14" s="150">
        <v>1471.5</v>
      </c>
      <c r="O14" s="150">
        <v>0</v>
      </c>
      <c r="P14" s="150">
        <v>1467.92</v>
      </c>
      <c r="Q14" s="150">
        <v>0</v>
      </c>
      <c r="R14" s="150">
        <v>4407.34</v>
      </c>
      <c r="S14" s="150">
        <v>0</v>
      </c>
      <c r="T14" s="119">
        <v>4407.34</v>
      </c>
      <c r="U14" s="101"/>
      <c r="V14" s="117">
        <v>1470.72</v>
      </c>
      <c r="W14" s="117"/>
      <c r="X14" s="117">
        <v>1493.08</v>
      </c>
      <c r="Y14" s="117"/>
      <c r="Z14" s="117">
        <v>1467.92</v>
      </c>
      <c r="AA14" s="117"/>
      <c r="AB14" s="117">
        <v>4431.72</v>
      </c>
      <c r="AC14" s="117">
        <v>0</v>
      </c>
      <c r="AD14" s="119">
        <v>4431.72</v>
      </c>
      <c r="AE14" s="101"/>
      <c r="AF14" s="117">
        <v>1467.92</v>
      </c>
      <c r="AG14" s="117"/>
      <c r="AH14" s="117">
        <v>1266.5899999999999</v>
      </c>
      <c r="AI14" s="117"/>
      <c r="AJ14" s="117">
        <v>2971.23</v>
      </c>
      <c r="AK14" s="117"/>
      <c r="AL14" s="117">
        <v>5705.74</v>
      </c>
      <c r="AM14" s="117">
        <v>0</v>
      </c>
      <c r="AN14" s="119">
        <v>5705.74</v>
      </c>
      <c r="AO14" s="101"/>
      <c r="AP14" s="120">
        <v>18951.79</v>
      </c>
      <c r="AQ14" s="120">
        <v>0</v>
      </c>
      <c r="AR14" s="100">
        <v>18951.79</v>
      </c>
      <c r="AS14" s="101"/>
      <c r="AT14" s="154">
        <v>0.04</v>
      </c>
      <c r="AU14" s="154"/>
      <c r="AV14" s="154"/>
      <c r="AW14" s="154"/>
      <c r="AX14" s="154">
        <v>0.04</v>
      </c>
      <c r="AY14" s="154">
        <v>0.04</v>
      </c>
      <c r="AZ14" s="154"/>
      <c r="BA14" s="154"/>
      <c r="BB14" s="154"/>
      <c r="BC14" s="154"/>
      <c r="BD14" s="154"/>
      <c r="BE14" s="154">
        <v>0.15</v>
      </c>
      <c r="BF14" s="154"/>
      <c r="BG14" s="154">
        <v>0.38</v>
      </c>
      <c r="BH14" s="154">
        <v>0.35</v>
      </c>
      <c r="BI14" s="154"/>
      <c r="BK14" s="162">
        <f t="shared" si="2"/>
        <v>758.0716000000001</v>
      </c>
      <c r="BL14" s="162">
        <f t="shared" si="3"/>
        <v>0</v>
      </c>
      <c r="BM14" s="162">
        <f t="shared" si="4"/>
        <v>0</v>
      </c>
      <c r="BN14" s="162">
        <f t="shared" si="5"/>
        <v>0</v>
      </c>
      <c r="BO14" s="162">
        <f t="shared" si="6"/>
        <v>758.0716000000001</v>
      </c>
      <c r="BP14" s="162">
        <f t="shared" si="7"/>
        <v>758.0716000000001</v>
      </c>
      <c r="BQ14" s="162">
        <f t="shared" si="8"/>
        <v>0</v>
      </c>
      <c r="BR14" s="162">
        <f t="shared" si="9"/>
        <v>0</v>
      </c>
      <c r="BS14" s="162">
        <f t="shared" si="10"/>
        <v>0</v>
      </c>
      <c r="BT14" s="162">
        <f t="shared" si="11"/>
        <v>0</v>
      </c>
      <c r="BU14" s="162">
        <f t="shared" si="12"/>
        <v>0</v>
      </c>
      <c r="BV14" s="162">
        <f t="shared" si="13"/>
        <v>2842.7685000000001</v>
      </c>
      <c r="BW14" s="162">
        <f t="shared" si="14"/>
        <v>0</v>
      </c>
      <c r="BX14" s="162">
        <f t="shared" si="15"/>
        <v>7201.6802000000007</v>
      </c>
      <c r="BY14" s="162">
        <f t="shared" si="16"/>
        <v>6633.1265000000003</v>
      </c>
      <c r="BZ14" s="162">
        <f t="shared" si="17"/>
        <v>0</v>
      </c>
      <c r="CA14" s="163">
        <f t="shared" si="18"/>
        <v>0</v>
      </c>
    </row>
    <row r="15" spans="1:79" x14ac:dyDescent="0.25">
      <c r="A15" s="149" t="s">
        <v>12</v>
      </c>
      <c r="B15" s="150">
        <v>1486.69</v>
      </c>
      <c r="C15" s="150">
        <v>0</v>
      </c>
      <c r="D15" s="150">
        <v>1459.25</v>
      </c>
      <c r="E15" s="150">
        <v>0</v>
      </c>
      <c r="F15" s="150">
        <v>1459.25</v>
      </c>
      <c r="G15" s="150">
        <v>0</v>
      </c>
      <c r="H15" s="150">
        <v>4405.1900000000005</v>
      </c>
      <c r="I15" s="150">
        <v>0</v>
      </c>
      <c r="J15" s="118">
        <v>4405.1900000000005</v>
      </c>
      <c r="K15" s="118"/>
      <c r="L15" s="150">
        <v>1459.25</v>
      </c>
      <c r="M15" s="150"/>
      <c r="N15" s="150">
        <v>1459.25</v>
      </c>
      <c r="O15" s="150"/>
      <c r="P15" s="150">
        <v>1459.25</v>
      </c>
      <c r="Q15" s="150"/>
      <c r="R15" s="150">
        <v>4377.75</v>
      </c>
      <c r="S15" s="150">
        <v>0</v>
      </c>
      <c r="T15" s="119">
        <v>4377.75</v>
      </c>
      <c r="U15" s="101"/>
      <c r="V15" s="138">
        <v>1459.25</v>
      </c>
      <c r="W15" s="138"/>
      <c r="X15" s="138">
        <v>1554.73</v>
      </c>
      <c r="Y15" s="138"/>
      <c r="Z15" s="138">
        <v>1838.07</v>
      </c>
      <c r="AA15" s="138"/>
      <c r="AB15" s="117">
        <v>4852.05</v>
      </c>
      <c r="AC15" s="117">
        <v>0</v>
      </c>
      <c r="AD15" s="119">
        <v>4852.05</v>
      </c>
      <c r="AE15" s="101"/>
      <c r="AF15" s="138">
        <v>2060.84</v>
      </c>
      <c r="AG15" s="138"/>
      <c r="AH15" s="138">
        <v>1476.11</v>
      </c>
      <c r="AI15" s="138"/>
      <c r="AJ15" s="138">
        <v>3136.45</v>
      </c>
      <c r="AK15" s="138"/>
      <c r="AL15" s="117">
        <v>6673.4</v>
      </c>
      <c r="AM15" s="117">
        <v>0</v>
      </c>
      <c r="AN15" s="119">
        <v>6673.4</v>
      </c>
      <c r="AO15" s="101"/>
      <c r="AP15" s="120">
        <v>20308.39</v>
      </c>
      <c r="AQ15" s="120">
        <v>0</v>
      </c>
      <c r="AR15" s="100">
        <v>20308.39</v>
      </c>
      <c r="AS15" s="101"/>
      <c r="AT15" s="154">
        <v>0.18</v>
      </c>
      <c r="AU15" s="154">
        <v>0.51</v>
      </c>
      <c r="AV15" s="154"/>
      <c r="AW15" s="154">
        <v>0.04</v>
      </c>
      <c r="AX15" s="154">
        <v>0.09</v>
      </c>
      <c r="AY15" s="154"/>
      <c r="AZ15" s="154"/>
      <c r="BA15" s="154">
        <v>0.01</v>
      </c>
      <c r="BB15" s="154"/>
      <c r="BC15" s="154"/>
      <c r="BD15" s="154"/>
      <c r="BE15" s="154"/>
      <c r="BF15" s="154">
        <v>0.17</v>
      </c>
      <c r="BG15" s="154"/>
      <c r="BH15" s="154"/>
      <c r="BI15" s="154"/>
      <c r="BK15" s="162">
        <f t="shared" si="2"/>
        <v>3655.5101999999997</v>
      </c>
      <c r="BL15" s="162">
        <f t="shared" si="3"/>
        <v>10357.278899999999</v>
      </c>
      <c r="BM15" s="162">
        <f t="shared" si="4"/>
        <v>0</v>
      </c>
      <c r="BN15" s="162">
        <f t="shared" si="5"/>
        <v>812.3356</v>
      </c>
      <c r="BO15" s="162">
        <f t="shared" si="6"/>
        <v>1827.7550999999999</v>
      </c>
      <c r="BP15" s="162">
        <f t="shared" si="7"/>
        <v>0</v>
      </c>
      <c r="BQ15" s="162">
        <f t="shared" si="8"/>
        <v>0</v>
      </c>
      <c r="BR15" s="162">
        <f t="shared" si="9"/>
        <v>203.0839</v>
      </c>
      <c r="BS15" s="162">
        <f t="shared" si="10"/>
        <v>0</v>
      </c>
      <c r="BT15" s="162">
        <f t="shared" si="11"/>
        <v>0</v>
      </c>
      <c r="BU15" s="162">
        <f t="shared" si="12"/>
        <v>0</v>
      </c>
      <c r="BV15" s="162">
        <f t="shared" si="13"/>
        <v>0</v>
      </c>
      <c r="BW15" s="162">
        <f t="shared" si="14"/>
        <v>3452.4263000000001</v>
      </c>
      <c r="BX15" s="162">
        <f t="shared" si="15"/>
        <v>0</v>
      </c>
      <c r="BY15" s="162">
        <f t="shared" si="16"/>
        <v>0</v>
      </c>
      <c r="BZ15" s="162">
        <f t="shared" si="17"/>
        <v>0</v>
      </c>
      <c r="CA15" s="163">
        <f t="shared" si="18"/>
        <v>0</v>
      </c>
    </row>
    <row r="16" spans="1:79" x14ac:dyDescent="0.25">
      <c r="A16" s="149" t="s">
        <v>13</v>
      </c>
      <c r="B16" s="150">
        <v>1791.81</v>
      </c>
      <c r="C16" s="150"/>
      <c r="D16" s="150">
        <v>1953.77</v>
      </c>
      <c r="E16" s="150"/>
      <c r="F16" s="150">
        <v>3727.32</v>
      </c>
      <c r="G16" s="150"/>
      <c r="H16" s="150">
        <v>7472.9</v>
      </c>
      <c r="I16" s="150">
        <v>0</v>
      </c>
      <c r="J16" s="118">
        <v>7472.9</v>
      </c>
      <c r="K16" s="118"/>
      <c r="L16" s="150"/>
      <c r="M16" s="150"/>
      <c r="N16" s="150"/>
      <c r="O16" s="150"/>
      <c r="P16" s="150"/>
      <c r="Q16" s="150"/>
      <c r="R16" s="150">
        <v>0</v>
      </c>
      <c r="S16" s="150">
        <v>0</v>
      </c>
      <c r="T16" s="119">
        <v>0</v>
      </c>
      <c r="U16" s="101"/>
      <c r="V16" s="138"/>
      <c r="W16" s="138"/>
      <c r="X16" s="138"/>
      <c r="Y16" s="138"/>
      <c r="Z16" s="138"/>
      <c r="AA16" s="138"/>
      <c r="AB16" s="117">
        <v>0</v>
      </c>
      <c r="AC16" s="117">
        <v>0</v>
      </c>
      <c r="AD16" s="119">
        <v>0</v>
      </c>
      <c r="AE16" s="101"/>
      <c r="AF16" s="138"/>
      <c r="AG16" s="138"/>
      <c r="AH16" s="138"/>
      <c r="AI16" s="138"/>
      <c r="AJ16" s="138"/>
      <c r="AK16" s="138"/>
      <c r="AL16" s="117">
        <v>0</v>
      </c>
      <c r="AM16" s="117">
        <v>0</v>
      </c>
      <c r="AN16" s="119">
        <v>0</v>
      </c>
      <c r="AO16" s="101"/>
      <c r="AP16" s="120">
        <v>7472.9</v>
      </c>
      <c r="AQ16" s="120">
        <v>0</v>
      </c>
      <c r="AR16" s="100">
        <v>7472.9</v>
      </c>
      <c r="AS16" s="101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>
        <v>0.19</v>
      </c>
      <c r="BE16" s="154">
        <v>0.81</v>
      </c>
      <c r="BF16" s="154"/>
      <c r="BG16" s="154"/>
      <c r="BH16" s="154"/>
      <c r="BI16" s="154"/>
      <c r="BK16" s="162">
        <f t="shared" si="2"/>
        <v>0</v>
      </c>
      <c r="BL16" s="162">
        <f t="shared" si="3"/>
        <v>0</v>
      </c>
      <c r="BM16" s="162">
        <f t="shared" si="4"/>
        <v>0</v>
      </c>
      <c r="BN16" s="162">
        <f t="shared" si="5"/>
        <v>0</v>
      </c>
      <c r="BO16" s="162">
        <f t="shared" si="6"/>
        <v>0</v>
      </c>
      <c r="BP16" s="162">
        <f t="shared" si="7"/>
        <v>0</v>
      </c>
      <c r="BQ16" s="162">
        <f t="shared" si="8"/>
        <v>0</v>
      </c>
      <c r="BR16" s="162">
        <f t="shared" si="9"/>
        <v>0</v>
      </c>
      <c r="BS16" s="162">
        <f t="shared" si="10"/>
        <v>0</v>
      </c>
      <c r="BT16" s="162">
        <f t="shared" si="11"/>
        <v>0</v>
      </c>
      <c r="BU16" s="162">
        <f t="shared" si="12"/>
        <v>1419.8509999999999</v>
      </c>
      <c r="BV16" s="162">
        <f t="shared" si="13"/>
        <v>6053.049</v>
      </c>
      <c r="BW16" s="162">
        <f t="shared" si="14"/>
        <v>0</v>
      </c>
      <c r="BX16" s="162">
        <f t="shared" si="15"/>
        <v>0</v>
      </c>
      <c r="BY16" s="162">
        <f t="shared" si="16"/>
        <v>0</v>
      </c>
      <c r="BZ16" s="162">
        <f t="shared" si="17"/>
        <v>0</v>
      </c>
      <c r="CA16" s="163">
        <f t="shared" si="18"/>
        <v>0</v>
      </c>
    </row>
    <row r="17" spans="1:79" x14ac:dyDescent="0.25">
      <c r="A17" s="149" t="s">
        <v>14</v>
      </c>
      <c r="B17" s="150"/>
      <c r="C17" s="150"/>
      <c r="D17" s="150"/>
      <c r="E17" s="150"/>
      <c r="F17" s="150"/>
      <c r="G17" s="150"/>
      <c r="H17" s="150">
        <v>0</v>
      </c>
      <c r="I17" s="150">
        <v>0</v>
      </c>
      <c r="J17" s="118">
        <v>0</v>
      </c>
      <c r="K17" s="118"/>
      <c r="L17" s="150">
        <v>2111.1799999999998</v>
      </c>
      <c r="M17" s="150"/>
      <c r="N17" s="150">
        <v>2538.4699999999998</v>
      </c>
      <c r="O17" s="150"/>
      <c r="P17" s="150">
        <v>2538.4699999999998</v>
      </c>
      <c r="Q17" s="150"/>
      <c r="R17" s="150">
        <v>7188.119999999999</v>
      </c>
      <c r="S17" s="150">
        <v>0</v>
      </c>
      <c r="T17" s="119">
        <v>7188.119999999999</v>
      </c>
      <c r="U17" s="101"/>
      <c r="V17" s="138">
        <v>2538.4699999999998</v>
      </c>
      <c r="W17" s="138"/>
      <c r="X17" s="138">
        <v>2538.4699999999998</v>
      </c>
      <c r="Y17" s="138"/>
      <c r="Z17" s="138">
        <v>2538.4699999999998</v>
      </c>
      <c r="AA17" s="138"/>
      <c r="AB17" s="117">
        <v>7615.41</v>
      </c>
      <c r="AC17" s="117">
        <v>0</v>
      </c>
      <c r="AD17" s="119">
        <v>7615.41</v>
      </c>
      <c r="AE17" s="101"/>
      <c r="AF17" s="138">
        <v>2538.4699999999998</v>
      </c>
      <c r="AG17" s="138"/>
      <c r="AH17" s="138">
        <v>2538.4699999999998</v>
      </c>
      <c r="AI17" s="138"/>
      <c r="AJ17" s="138">
        <v>4457.08</v>
      </c>
      <c r="AK17" s="138"/>
      <c r="AL17" s="117">
        <v>9534.02</v>
      </c>
      <c r="AM17" s="117">
        <v>0</v>
      </c>
      <c r="AN17" s="119">
        <v>9534.02</v>
      </c>
      <c r="AO17" s="101"/>
      <c r="AP17" s="120">
        <v>24337.55</v>
      </c>
      <c r="AQ17" s="120">
        <v>0</v>
      </c>
      <c r="AR17" s="100">
        <v>24337.55</v>
      </c>
      <c r="AS17" s="101"/>
      <c r="AT17" s="154"/>
      <c r="AU17" s="154"/>
      <c r="AV17" s="154"/>
      <c r="AW17" s="154"/>
      <c r="AX17" s="154"/>
      <c r="AY17" s="154"/>
      <c r="AZ17" s="154"/>
      <c r="BA17" s="154">
        <v>0.01</v>
      </c>
      <c r="BB17" s="154"/>
      <c r="BC17" s="154">
        <v>0.45</v>
      </c>
      <c r="BD17" s="154">
        <v>0.45</v>
      </c>
      <c r="BE17" s="154">
        <v>0.03</v>
      </c>
      <c r="BF17" s="154"/>
      <c r="BG17" s="154"/>
      <c r="BH17" s="154">
        <v>0.06</v>
      </c>
      <c r="BI17" s="154"/>
      <c r="BK17" s="162">
        <f t="shared" si="2"/>
        <v>0</v>
      </c>
      <c r="BL17" s="162">
        <f t="shared" si="3"/>
        <v>0</v>
      </c>
      <c r="BM17" s="162">
        <f t="shared" si="4"/>
        <v>0</v>
      </c>
      <c r="BN17" s="162">
        <f t="shared" si="5"/>
        <v>0</v>
      </c>
      <c r="BO17" s="162">
        <f t="shared" si="6"/>
        <v>0</v>
      </c>
      <c r="BP17" s="162">
        <f t="shared" si="7"/>
        <v>0</v>
      </c>
      <c r="BQ17" s="162">
        <f t="shared" si="8"/>
        <v>0</v>
      </c>
      <c r="BR17" s="162">
        <f t="shared" si="9"/>
        <v>243.37549999999999</v>
      </c>
      <c r="BS17" s="162">
        <f t="shared" si="10"/>
        <v>0</v>
      </c>
      <c r="BT17" s="162">
        <f t="shared" si="11"/>
        <v>10951.897499999999</v>
      </c>
      <c r="BU17" s="162">
        <f t="shared" si="12"/>
        <v>10951.897499999999</v>
      </c>
      <c r="BV17" s="162">
        <f t="shared" si="13"/>
        <v>730.12649999999996</v>
      </c>
      <c r="BW17" s="162">
        <f t="shared" si="14"/>
        <v>0</v>
      </c>
      <c r="BX17" s="162">
        <f t="shared" si="15"/>
        <v>0</v>
      </c>
      <c r="BY17" s="162">
        <f t="shared" si="16"/>
        <v>1460.2529999999999</v>
      </c>
      <c r="BZ17" s="162">
        <f t="shared" si="17"/>
        <v>0</v>
      </c>
      <c r="CA17" s="163">
        <f t="shared" si="18"/>
        <v>0</v>
      </c>
    </row>
    <row r="18" spans="1:79" x14ac:dyDescent="0.25">
      <c r="A18" s="149" t="s">
        <v>15</v>
      </c>
      <c r="B18" s="150"/>
      <c r="C18" s="150"/>
      <c r="D18" s="150"/>
      <c r="E18" s="150"/>
      <c r="F18" s="150">
        <v>1891.03</v>
      </c>
      <c r="G18" s="150"/>
      <c r="H18" s="150">
        <v>1891.03</v>
      </c>
      <c r="I18" s="150">
        <v>0</v>
      </c>
      <c r="J18" s="118">
        <v>1891.03</v>
      </c>
      <c r="K18" s="118"/>
      <c r="L18" s="150">
        <v>1891.03</v>
      </c>
      <c r="M18" s="150"/>
      <c r="N18" s="150">
        <v>1891.03</v>
      </c>
      <c r="O18" s="150"/>
      <c r="P18" s="150">
        <v>1891.03</v>
      </c>
      <c r="Q18" s="150"/>
      <c r="R18" s="150">
        <v>5673.09</v>
      </c>
      <c r="S18" s="150">
        <v>0</v>
      </c>
      <c r="T18" s="119">
        <v>5673.09</v>
      </c>
      <c r="U18" s="101"/>
      <c r="V18" s="150">
        <v>1912.13</v>
      </c>
      <c r="W18" s="150"/>
      <c r="X18" s="150">
        <v>1891.03</v>
      </c>
      <c r="Y18" s="150"/>
      <c r="Z18" s="150">
        <v>1891.03</v>
      </c>
      <c r="AA18" s="150"/>
      <c r="AB18" s="117">
        <v>5694.19</v>
      </c>
      <c r="AC18" s="117">
        <v>0</v>
      </c>
      <c r="AD18" s="119">
        <v>5694.19</v>
      </c>
      <c r="AE18" s="101"/>
      <c r="AF18" s="138">
        <v>1891.03</v>
      </c>
      <c r="AG18" s="138"/>
      <c r="AH18" s="138">
        <v>1896.31</v>
      </c>
      <c r="AI18" s="138"/>
      <c r="AJ18" s="138">
        <v>3503.98</v>
      </c>
      <c r="AK18" s="138"/>
      <c r="AL18" s="117">
        <v>7291.32</v>
      </c>
      <c r="AM18" s="117">
        <v>0</v>
      </c>
      <c r="AN18" s="119">
        <v>7291.32</v>
      </c>
      <c r="AO18" s="101"/>
      <c r="AP18" s="120">
        <v>20549.629999999997</v>
      </c>
      <c r="AQ18" s="120">
        <v>0</v>
      </c>
      <c r="AR18" s="100">
        <v>20549.629999999997</v>
      </c>
      <c r="AS18" s="101"/>
      <c r="AT18" s="154">
        <v>0.17</v>
      </c>
      <c r="AU18" s="154">
        <v>0.31</v>
      </c>
      <c r="AV18" s="154"/>
      <c r="AW18" s="154">
        <v>7.0000000000000007E-2</v>
      </c>
      <c r="AX18" s="154">
        <v>0.03</v>
      </c>
      <c r="AY18" s="154"/>
      <c r="AZ18" s="154"/>
      <c r="BA18" s="154">
        <v>0.03</v>
      </c>
      <c r="BB18" s="154"/>
      <c r="BC18" s="154"/>
      <c r="BD18" s="154"/>
      <c r="BE18" s="154">
        <v>0.33</v>
      </c>
      <c r="BF18" s="154">
        <v>0.01</v>
      </c>
      <c r="BG18" s="154"/>
      <c r="BH18" s="154">
        <v>0.05</v>
      </c>
      <c r="BI18" s="154"/>
      <c r="BK18" s="162">
        <f t="shared" si="2"/>
        <v>3493.4370999999996</v>
      </c>
      <c r="BL18" s="162">
        <f t="shared" si="3"/>
        <v>6370.385299999999</v>
      </c>
      <c r="BM18" s="162">
        <f t="shared" si="4"/>
        <v>0</v>
      </c>
      <c r="BN18" s="162">
        <f t="shared" si="5"/>
        <v>1438.4740999999999</v>
      </c>
      <c r="BO18" s="162">
        <f t="shared" si="6"/>
        <v>616.48889999999994</v>
      </c>
      <c r="BP18" s="162">
        <f t="shared" si="7"/>
        <v>0</v>
      </c>
      <c r="BQ18" s="162">
        <f t="shared" si="8"/>
        <v>0</v>
      </c>
      <c r="BR18" s="162">
        <f t="shared" si="9"/>
        <v>616.48889999999994</v>
      </c>
      <c r="BS18" s="162">
        <f t="shared" si="10"/>
        <v>0</v>
      </c>
      <c r="BT18" s="162">
        <f t="shared" si="11"/>
        <v>0</v>
      </c>
      <c r="BU18" s="162">
        <f t="shared" si="12"/>
        <v>0</v>
      </c>
      <c r="BV18" s="162">
        <f t="shared" si="13"/>
        <v>6781.3778999999995</v>
      </c>
      <c r="BW18" s="162">
        <f t="shared" si="14"/>
        <v>205.49629999999999</v>
      </c>
      <c r="BX18" s="162">
        <f t="shared" si="15"/>
        <v>0</v>
      </c>
      <c r="BY18" s="162">
        <f t="shared" si="16"/>
        <v>1027.4814999999999</v>
      </c>
      <c r="BZ18" s="162">
        <f t="shared" si="17"/>
        <v>0</v>
      </c>
      <c r="CA18" s="163">
        <f t="shared" si="18"/>
        <v>0</v>
      </c>
    </row>
    <row r="19" spans="1:79" x14ac:dyDescent="0.25">
      <c r="A19" s="149" t="s">
        <v>16</v>
      </c>
      <c r="B19" s="150"/>
      <c r="C19" s="150"/>
      <c r="D19" s="150"/>
      <c r="E19" s="150"/>
      <c r="F19" s="150"/>
      <c r="G19" s="150"/>
      <c r="H19" s="150">
        <v>0</v>
      </c>
      <c r="I19" s="150">
        <v>0</v>
      </c>
      <c r="J19" s="118">
        <v>0</v>
      </c>
      <c r="K19" s="118"/>
      <c r="L19" s="150"/>
      <c r="M19" s="150"/>
      <c r="N19" s="150"/>
      <c r="O19" s="150"/>
      <c r="P19" s="150"/>
      <c r="Q19" s="150"/>
      <c r="R19" s="150">
        <v>0</v>
      </c>
      <c r="S19" s="150">
        <v>0</v>
      </c>
      <c r="T19" s="119">
        <v>0</v>
      </c>
      <c r="U19" s="101"/>
      <c r="V19" s="150"/>
      <c r="W19" s="150"/>
      <c r="X19" s="150"/>
      <c r="Y19" s="150"/>
      <c r="Z19" s="150">
        <v>1452.86</v>
      </c>
      <c r="AA19" s="150"/>
      <c r="AB19" s="117">
        <v>1452.86</v>
      </c>
      <c r="AC19" s="117">
        <v>0</v>
      </c>
      <c r="AD19" s="119">
        <v>1452.86</v>
      </c>
      <c r="AE19" s="101"/>
      <c r="AF19" s="138">
        <v>2257.5100000000002</v>
      </c>
      <c r="AG19" s="138"/>
      <c r="AH19" s="138"/>
      <c r="AI19" s="138"/>
      <c r="AJ19" s="138"/>
      <c r="AK19" s="138"/>
      <c r="AL19" s="117">
        <v>2257.5100000000002</v>
      </c>
      <c r="AM19" s="117">
        <v>0</v>
      </c>
      <c r="AN19" s="119">
        <v>2257.5100000000002</v>
      </c>
      <c r="AO19" s="101"/>
      <c r="AP19" s="120">
        <v>3710.37</v>
      </c>
      <c r="AQ19" s="120">
        <v>0</v>
      </c>
      <c r="AR19" s="100">
        <v>3710.37</v>
      </c>
      <c r="AS19" s="101"/>
      <c r="AT19" s="154">
        <v>0.18</v>
      </c>
      <c r="AU19" s="154">
        <v>0.28000000000000003</v>
      </c>
      <c r="AV19" s="154"/>
      <c r="AW19" s="154">
        <v>0.01</v>
      </c>
      <c r="AX19" s="154">
        <v>0.48</v>
      </c>
      <c r="AY19" s="154"/>
      <c r="AZ19" s="154"/>
      <c r="BA19" s="154">
        <v>0.05</v>
      </c>
      <c r="BB19" s="154"/>
      <c r="BC19" s="154"/>
      <c r="BD19" s="154"/>
      <c r="BE19" s="154"/>
      <c r="BF19" s="154"/>
      <c r="BG19" s="154"/>
      <c r="BH19" s="154"/>
      <c r="BI19" s="154"/>
      <c r="BK19" s="162">
        <f t="shared" si="2"/>
        <v>667.86659999999995</v>
      </c>
      <c r="BL19" s="162">
        <f t="shared" si="3"/>
        <v>1038.9036000000001</v>
      </c>
      <c r="BM19" s="162">
        <f t="shared" si="4"/>
        <v>0</v>
      </c>
      <c r="BN19" s="162">
        <f t="shared" si="5"/>
        <v>37.103699999999996</v>
      </c>
      <c r="BO19" s="162">
        <f t="shared" si="6"/>
        <v>1780.9775999999999</v>
      </c>
      <c r="BP19" s="162">
        <f t="shared" si="7"/>
        <v>0</v>
      </c>
      <c r="BQ19" s="162">
        <f t="shared" si="8"/>
        <v>0</v>
      </c>
      <c r="BR19" s="162">
        <f t="shared" si="9"/>
        <v>185.51850000000002</v>
      </c>
      <c r="BS19" s="162">
        <f t="shared" si="10"/>
        <v>0</v>
      </c>
      <c r="BT19" s="162">
        <f t="shared" si="11"/>
        <v>0</v>
      </c>
      <c r="BU19" s="162">
        <f t="shared" si="12"/>
        <v>0</v>
      </c>
      <c r="BV19" s="162">
        <f t="shared" si="13"/>
        <v>0</v>
      </c>
      <c r="BW19" s="162">
        <f t="shared" si="14"/>
        <v>0</v>
      </c>
      <c r="BX19" s="162">
        <f t="shared" si="15"/>
        <v>0</v>
      </c>
      <c r="BY19" s="162">
        <f t="shared" si="16"/>
        <v>0</v>
      </c>
      <c r="BZ19" s="162">
        <f t="shared" si="17"/>
        <v>0</v>
      </c>
      <c r="CA19" s="163">
        <f t="shared" si="18"/>
        <v>0</v>
      </c>
    </row>
    <row r="20" spans="1:79" x14ac:dyDescent="0.25">
      <c r="A20" s="149" t="s">
        <v>17</v>
      </c>
      <c r="B20" s="150"/>
      <c r="C20" s="150"/>
      <c r="D20" s="150"/>
      <c r="E20" s="150"/>
      <c r="F20" s="150"/>
      <c r="G20" s="150"/>
      <c r="H20" s="150">
        <v>0</v>
      </c>
      <c r="I20" s="150">
        <v>0</v>
      </c>
      <c r="J20" s="118">
        <v>0</v>
      </c>
      <c r="K20" s="118"/>
      <c r="L20" s="150"/>
      <c r="M20" s="150"/>
      <c r="N20" s="150"/>
      <c r="O20" s="150"/>
      <c r="P20" s="150"/>
      <c r="Q20" s="150"/>
      <c r="R20" s="150">
        <v>0</v>
      </c>
      <c r="S20" s="150">
        <v>0</v>
      </c>
      <c r="T20" s="119">
        <v>0</v>
      </c>
      <c r="U20" s="101"/>
      <c r="V20" s="150"/>
      <c r="W20" s="150"/>
      <c r="X20" s="150"/>
      <c r="Y20" s="150"/>
      <c r="Z20" s="150"/>
      <c r="AA20" s="150"/>
      <c r="AB20" s="117">
        <v>0</v>
      </c>
      <c r="AC20" s="117">
        <v>0</v>
      </c>
      <c r="AD20" s="119">
        <v>0</v>
      </c>
      <c r="AE20" s="101"/>
      <c r="AF20" s="138"/>
      <c r="AG20" s="138"/>
      <c r="AH20" s="138"/>
      <c r="AI20" s="138"/>
      <c r="AJ20" s="138">
        <v>447.18</v>
      </c>
      <c r="AK20" s="138"/>
      <c r="AL20" s="117">
        <v>447.18</v>
      </c>
      <c r="AM20" s="117">
        <v>0</v>
      </c>
      <c r="AN20" s="119">
        <v>447.18</v>
      </c>
      <c r="AO20" s="101"/>
      <c r="AP20" s="120">
        <v>447.18</v>
      </c>
      <c r="AQ20" s="120">
        <v>0</v>
      </c>
      <c r="AR20" s="100">
        <v>447.18</v>
      </c>
      <c r="AS20" s="101"/>
      <c r="AT20" s="154"/>
      <c r="AU20" s="154">
        <v>1</v>
      </c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K20" s="162">
        <f t="shared" si="2"/>
        <v>0</v>
      </c>
      <c r="BL20" s="162">
        <f t="shared" si="3"/>
        <v>447.18</v>
      </c>
      <c r="BM20" s="162">
        <f t="shared" si="4"/>
        <v>0</v>
      </c>
      <c r="BN20" s="162">
        <f t="shared" si="5"/>
        <v>0</v>
      </c>
      <c r="BO20" s="162">
        <f t="shared" si="6"/>
        <v>0</v>
      </c>
      <c r="BP20" s="162">
        <f t="shared" si="7"/>
        <v>0</v>
      </c>
      <c r="BQ20" s="162">
        <f t="shared" si="8"/>
        <v>0</v>
      </c>
      <c r="BR20" s="162">
        <f t="shared" si="9"/>
        <v>0</v>
      </c>
      <c r="BS20" s="162">
        <f t="shared" si="10"/>
        <v>0</v>
      </c>
      <c r="BT20" s="162">
        <f t="shared" si="11"/>
        <v>0</v>
      </c>
      <c r="BU20" s="162">
        <f t="shared" si="12"/>
        <v>0</v>
      </c>
      <c r="BV20" s="162">
        <f t="shared" si="13"/>
        <v>0</v>
      </c>
      <c r="BW20" s="162">
        <f t="shared" si="14"/>
        <v>0</v>
      </c>
      <c r="BX20" s="162">
        <f t="shared" si="15"/>
        <v>0</v>
      </c>
      <c r="BY20" s="162">
        <f t="shared" si="16"/>
        <v>0</v>
      </c>
      <c r="BZ20" s="162">
        <f t="shared" si="17"/>
        <v>0</v>
      </c>
      <c r="CA20" s="163">
        <f t="shared" si="18"/>
        <v>0</v>
      </c>
    </row>
    <row r="21" spans="1:79" x14ac:dyDescent="0.25">
      <c r="A21" s="149" t="s">
        <v>18</v>
      </c>
      <c r="B21" s="150"/>
      <c r="C21" s="150"/>
      <c r="D21" s="150"/>
      <c r="E21" s="150"/>
      <c r="F21" s="150"/>
      <c r="G21" s="150"/>
      <c r="H21" s="150">
        <v>0</v>
      </c>
      <c r="I21" s="150">
        <v>0</v>
      </c>
      <c r="J21" s="118">
        <v>0</v>
      </c>
      <c r="K21" s="118"/>
      <c r="L21" s="150"/>
      <c r="M21" s="150"/>
      <c r="N21" s="150"/>
      <c r="O21" s="150"/>
      <c r="P21" s="150"/>
      <c r="Q21" s="150"/>
      <c r="R21" s="150">
        <v>0</v>
      </c>
      <c r="S21" s="150">
        <v>0</v>
      </c>
      <c r="T21" s="119">
        <v>0</v>
      </c>
      <c r="U21" s="101"/>
      <c r="V21" s="150"/>
      <c r="W21" s="150"/>
      <c r="X21" s="150"/>
      <c r="Y21" s="150"/>
      <c r="Z21" s="150"/>
      <c r="AA21" s="150"/>
      <c r="AB21" s="117">
        <v>0</v>
      </c>
      <c r="AC21" s="117">
        <v>0</v>
      </c>
      <c r="AD21" s="119">
        <v>0</v>
      </c>
      <c r="AE21" s="101"/>
      <c r="AF21" s="138"/>
      <c r="AG21" s="138"/>
      <c r="AH21" s="138"/>
      <c r="AI21" s="138"/>
      <c r="AJ21" s="138">
        <v>851.64</v>
      </c>
      <c r="AK21" s="138"/>
      <c r="AL21" s="117">
        <v>851.64</v>
      </c>
      <c r="AM21" s="117">
        <v>0</v>
      </c>
      <c r="AN21" s="119">
        <v>851.64</v>
      </c>
      <c r="AO21" s="101"/>
      <c r="AP21" s="120">
        <v>851.64</v>
      </c>
      <c r="AQ21" s="120">
        <v>0</v>
      </c>
      <c r="AR21" s="100">
        <v>851.64</v>
      </c>
      <c r="AS21" s="101"/>
      <c r="AT21" s="154"/>
      <c r="AU21" s="154">
        <v>1</v>
      </c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K21" s="162">
        <f t="shared" si="2"/>
        <v>0</v>
      </c>
      <c r="BL21" s="162">
        <f t="shared" si="3"/>
        <v>851.64</v>
      </c>
      <c r="BM21" s="162">
        <f t="shared" si="4"/>
        <v>0</v>
      </c>
      <c r="BN21" s="162">
        <f t="shared" si="5"/>
        <v>0</v>
      </c>
      <c r="BO21" s="162">
        <f t="shared" si="6"/>
        <v>0</v>
      </c>
      <c r="BP21" s="162">
        <f t="shared" si="7"/>
        <v>0</v>
      </c>
      <c r="BQ21" s="162">
        <f t="shared" si="8"/>
        <v>0</v>
      </c>
      <c r="BR21" s="162">
        <f t="shared" si="9"/>
        <v>0</v>
      </c>
      <c r="BS21" s="162">
        <f t="shared" si="10"/>
        <v>0</v>
      </c>
      <c r="BT21" s="162">
        <f t="shared" si="11"/>
        <v>0</v>
      </c>
      <c r="BU21" s="162">
        <f t="shared" si="12"/>
        <v>0</v>
      </c>
      <c r="BV21" s="162">
        <f t="shared" si="13"/>
        <v>0</v>
      </c>
      <c r="BW21" s="162">
        <f t="shared" si="14"/>
        <v>0</v>
      </c>
      <c r="BX21" s="162">
        <f t="shared" si="15"/>
        <v>0</v>
      </c>
      <c r="BY21" s="162">
        <f t="shared" si="16"/>
        <v>0</v>
      </c>
      <c r="BZ21" s="162">
        <f t="shared" si="17"/>
        <v>0</v>
      </c>
      <c r="CA21" s="163">
        <f t="shared" si="18"/>
        <v>0</v>
      </c>
    </row>
    <row r="22" spans="1:79" x14ac:dyDescent="0.25">
      <c r="A22" s="149" t="s">
        <v>19</v>
      </c>
      <c r="B22" s="150"/>
      <c r="C22" s="150"/>
      <c r="D22" s="150"/>
      <c r="E22" s="150"/>
      <c r="F22" s="150"/>
      <c r="G22" s="150"/>
      <c r="H22" s="150">
        <v>0</v>
      </c>
      <c r="I22" s="150">
        <v>0</v>
      </c>
      <c r="J22" s="118">
        <v>0</v>
      </c>
      <c r="K22" s="118"/>
      <c r="L22" s="150"/>
      <c r="M22" s="150"/>
      <c r="N22" s="150"/>
      <c r="O22" s="150"/>
      <c r="P22" s="150"/>
      <c r="Q22" s="150"/>
      <c r="R22" s="150">
        <v>0</v>
      </c>
      <c r="S22" s="150">
        <v>0</v>
      </c>
      <c r="T22" s="119">
        <v>0</v>
      </c>
      <c r="U22" s="101"/>
      <c r="V22" s="150"/>
      <c r="W22" s="150"/>
      <c r="X22" s="150"/>
      <c r="Y22" s="150"/>
      <c r="Z22" s="150"/>
      <c r="AA22" s="150"/>
      <c r="AB22" s="117">
        <v>0</v>
      </c>
      <c r="AC22" s="117">
        <v>0</v>
      </c>
      <c r="AD22" s="119">
        <v>0</v>
      </c>
      <c r="AE22" s="101"/>
      <c r="AF22" s="138"/>
      <c r="AG22" s="138"/>
      <c r="AH22" s="138"/>
      <c r="AI22" s="138"/>
      <c r="AJ22" s="138">
        <v>851.64</v>
      </c>
      <c r="AK22" s="138"/>
      <c r="AL22" s="117">
        <v>851.64</v>
      </c>
      <c r="AM22" s="117"/>
      <c r="AN22" s="119">
        <v>851.64</v>
      </c>
      <c r="AO22" s="101"/>
      <c r="AP22" s="120">
        <v>851.64</v>
      </c>
      <c r="AQ22" s="120">
        <v>0</v>
      </c>
      <c r="AR22" s="100">
        <v>851.64</v>
      </c>
      <c r="AS22" s="101"/>
      <c r="AT22" s="154"/>
      <c r="AU22" s="154">
        <v>1</v>
      </c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K22" s="162">
        <f t="shared" si="2"/>
        <v>0</v>
      </c>
      <c r="BL22" s="162">
        <f t="shared" si="3"/>
        <v>851.64</v>
      </c>
      <c r="BM22" s="162">
        <f t="shared" si="4"/>
        <v>0</v>
      </c>
      <c r="BN22" s="162">
        <f t="shared" si="5"/>
        <v>0</v>
      </c>
      <c r="BO22" s="162">
        <f t="shared" si="6"/>
        <v>0</v>
      </c>
      <c r="BP22" s="162">
        <f t="shared" si="7"/>
        <v>0</v>
      </c>
      <c r="BQ22" s="162">
        <f t="shared" si="8"/>
        <v>0</v>
      </c>
      <c r="BR22" s="162">
        <f t="shared" si="9"/>
        <v>0</v>
      </c>
      <c r="BS22" s="162">
        <f t="shared" si="10"/>
        <v>0</v>
      </c>
      <c r="BT22" s="162">
        <f t="shared" si="11"/>
        <v>0</v>
      </c>
      <c r="BU22" s="162">
        <f t="shared" si="12"/>
        <v>0</v>
      </c>
      <c r="BV22" s="162">
        <f t="shared" si="13"/>
        <v>0</v>
      </c>
      <c r="BW22" s="162">
        <f t="shared" si="14"/>
        <v>0</v>
      </c>
      <c r="BX22" s="162">
        <f t="shared" si="15"/>
        <v>0</v>
      </c>
      <c r="BY22" s="162">
        <f t="shared" si="16"/>
        <v>0</v>
      </c>
      <c r="BZ22" s="162">
        <f t="shared" si="17"/>
        <v>0</v>
      </c>
      <c r="CA22" s="163">
        <f t="shared" si="18"/>
        <v>0</v>
      </c>
    </row>
    <row r="23" spans="1:79" x14ac:dyDescent="0.25">
      <c r="A23" s="149" t="s">
        <v>20</v>
      </c>
      <c r="B23" s="150"/>
      <c r="C23" s="150"/>
      <c r="D23" s="150"/>
      <c r="E23" s="150"/>
      <c r="F23" s="150"/>
      <c r="G23" s="150"/>
      <c r="H23" s="150">
        <v>0</v>
      </c>
      <c r="I23" s="150">
        <v>0</v>
      </c>
      <c r="J23" s="118">
        <v>0</v>
      </c>
      <c r="K23" s="118"/>
      <c r="L23" s="150"/>
      <c r="M23" s="150"/>
      <c r="N23" s="150"/>
      <c r="O23" s="150"/>
      <c r="P23" s="150"/>
      <c r="Q23" s="150"/>
      <c r="R23" s="150">
        <v>0</v>
      </c>
      <c r="S23" s="150">
        <v>0</v>
      </c>
      <c r="T23" s="119">
        <v>0</v>
      </c>
      <c r="U23" s="101"/>
      <c r="V23" s="150"/>
      <c r="W23" s="150"/>
      <c r="X23" s="150"/>
      <c r="Y23" s="150"/>
      <c r="Z23" s="150"/>
      <c r="AA23" s="150"/>
      <c r="AB23" s="117">
        <v>0</v>
      </c>
      <c r="AC23" s="117">
        <v>0</v>
      </c>
      <c r="AD23" s="119">
        <v>0</v>
      </c>
      <c r="AE23" s="101"/>
      <c r="AF23" s="138"/>
      <c r="AG23" s="138"/>
      <c r="AH23" s="138"/>
      <c r="AI23" s="138"/>
      <c r="AJ23" s="138">
        <v>851.64</v>
      </c>
      <c r="AK23" s="138"/>
      <c r="AL23" s="117">
        <v>851.64</v>
      </c>
      <c r="AM23" s="117">
        <v>0</v>
      </c>
      <c r="AN23" s="119">
        <v>851.64</v>
      </c>
      <c r="AO23" s="101"/>
      <c r="AP23" s="120">
        <v>851.64</v>
      </c>
      <c r="AQ23" s="120">
        <v>0</v>
      </c>
      <c r="AR23" s="100">
        <v>851.64</v>
      </c>
      <c r="AS23" s="101"/>
      <c r="AT23" s="154"/>
      <c r="AU23" s="154">
        <v>1</v>
      </c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K23" s="162">
        <f t="shared" si="2"/>
        <v>0</v>
      </c>
      <c r="BL23" s="162">
        <f t="shared" si="3"/>
        <v>851.64</v>
      </c>
      <c r="BM23" s="162">
        <f t="shared" si="4"/>
        <v>0</v>
      </c>
      <c r="BN23" s="162">
        <f t="shared" si="5"/>
        <v>0</v>
      </c>
      <c r="BO23" s="162">
        <f t="shared" si="6"/>
        <v>0</v>
      </c>
      <c r="BP23" s="162">
        <f t="shared" si="7"/>
        <v>0</v>
      </c>
      <c r="BQ23" s="162">
        <f t="shared" si="8"/>
        <v>0</v>
      </c>
      <c r="BR23" s="162">
        <f t="shared" si="9"/>
        <v>0</v>
      </c>
      <c r="BS23" s="162">
        <f t="shared" si="10"/>
        <v>0</v>
      </c>
      <c r="BT23" s="162">
        <f t="shared" si="11"/>
        <v>0</v>
      </c>
      <c r="BU23" s="162">
        <f t="shared" si="12"/>
        <v>0</v>
      </c>
      <c r="BV23" s="162">
        <f t="shared" si="13"/>
        <v>0</v>
      </c>
      <c r="BW23" s="162">
        <f t="shared" si="14"/>
        <v>0</v>
      </c>
      <c r="BX23" s="162">
        <f t="shared" si="15"/>
        <v>0</v>
      </c>
      <c r="BY23" s="162">
        <f t="shared" si="16"/>
        <v>0</v>
      </c>
      <c r="BZ23" s="162">
        <f t="shared" si="17"/>
        <v>0</v>
      </c>
      <c r="CA23" s="163">
        <f t="shared" si="18"/>
        <v>0</v>
      </c>
    </row>
    <row r="24" spans="1:79" x14ac:dyDescent="0.25">
      <c r="A24" s="149" t="s">
        <v>21</v>
      </c>
      <c r="B24" s="150">
        <v>1519.09</v>
      </c>
      <c r="C24" s="150"/>
      <c r="D24" s="150">
        <v>1519.09</v>
      </c>
      <c r="E24" s="150"/>
      <c r="F24" s="150">
        <v>1519.09</v>
      </c>
      <c r="G24" s="150"/>
      <c r="H24" s="150">
        <v>4557.2699999999995</v>
      </c>
      <c r="I24" s="150">
        <v>0</v>
      </c>
      <c r="J24" s="118">
        <v>4557.2699999999995</v>
      </c>
      <c r="K24" s="118"/>
      <c r="L24" s="150">
        <v>1519.09</v>
      </c>
      <c r="M24" s="150"/>
      <c r="N24" s="150">
        <v>1519.09</v>
      </c>
      <c r="O24" s="150"/>
      <c r="P24" s="150">
        <v>1519.09</v>
      </c>
      <c r="Q24" s="150"/>
      <c r="R24" s="150">
        <v>4557.2699999999995</v>
      </c>
      <c r="S24" s="150">
        <v>0</v>
      </c>
      <c r="T24" s="119">
        <v>4557.2699999999995</v>
      </c>
      <c r="U24" s="101"/>
      <c r="V24" s="150">
        <v>1519.09</v>
      </c>
      <c r="W24" s="150"/>
      <c r="X24" s="150">
        <v>1519.09</v>
      </c>
      <c r="Y24" s="150"/>
      <c r="Z24" s="150">
        <v>1519.09</v>
      </c>
      <c r="AA24" s="150"/>
      <c r="AB24" s="117">
        <v>4557.2699999999995</v>
      </c>
      <c r="AC24" s="117">
        <v>0</v>
      </c>
      <c r="AD24" s="119">
        <v>4557.2699999999995</v>
      </c>
      <c r="AE24" s="101"/>
      <c r="AF24" s="150">
        <v>1519.09</v>
      </c>
      <c r="AG24" s="150"/>
      <c r="AH24" s="150">
        <v>1519.09</v>
      </c>
      <c r="AI24" s="150"/>
      <c r="AJ24" s="150">
        <v>3038.18</v>
      </c>
      <c r="AK24" s="150"/>
      <c r="AL24" s="117">
        <v>6076.36</v>
      </c>
      <c r="AM24" s="117">
        <v>0</v>
      </c>
      <c r="AN24" s="119">
        <v>6076.36</v>
      </c>
      <c r="AO24" s="101"/>
      <c r="AP24" s="157">
        <v>19748.169999999998</v>
      </c>
      <c r="AQ24" s="157">
        <v>0</v>
      </c>
      <c r="AR24" s="98">
        <v>19748.169999999998</v>
      </c>
      <c r="AS24" s="101"/>
      <c r="AT24" s="154">
        <v>1</v>
      </c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K24" s="162">
        <f t="shared" si="2"/>
        <v>19748.169999999998</v>
      </c>
      <c r="BL24" s="162">
        <f t="shared" si="3"/>
        <v>0</v>
      </c>
      <c r="BM24" s="162">
        <f t="shared" si="4"/>
        <v>0</v>
      </c>
      <c r="BN24" s="162">
        <f t="shared" si="5"/>
        <v>0</v>
      </c>
      <c r="BO24" s="162">
        <f t="shared" si="6"/>
        <v>0</v>
      </c>
      <c r="BP24" s="162">
        <f t="shared" si="7"/>
        <v>0</v>
      </c>
      <c r="BQ24" s="162">
        <f t="shared" si="8"/>
        <v>0</v>
      </c>
      <c r="BR24" s="162">
        <f t="shared" si="9"/>
        <v>0</v>
      </c>
      <c r="BS24" s="162">
        <f t="shared" si="10"/>
        <v>0</v>
      </c>
      <c r="BT24" s="162">
        <f t="shared" si="11"/>
        <v>0</v>
      </c>
      <c r="BU24" s="162">
        <f t="shared" si="12"/>
        <v>0</v>
      </c>
      <c r="BV24" s="162">
        <f t="shared" si="13"/>
        <v>0</v>
      </c>
      <c r="BW24" s="162">
        <f t="shared" si="14"/>
        <v>0</v>
      </c>
      <c r="BX24" s="162">
        <f t="shared" si="15"/>
        <v>0</v>
      </c>
      <c r="BY24" s="162">
        <f t="shared" si="16"/>
        <v>0</v>
      </c>
      <c r="BZ24" s="162">
        <f t="shared" si="17"/>
        <v>0</v>
      </c>
      <c r="CA24" s="163">
        <f t="shared" si="18"/>
        <v>0</v>
      </c>
    </row>
    <row r="25" spans="1:79" x14ac:dyDescent="0.25">
      <c r="A25" s="101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01"/>
      <c r="U25" s="101"/>
      <c r="V25" s="118"/>
      <c r="W25" s="118"/>
      <c r="X25" s="118"/>
      <c r="Y25" s="118"/>
      <c r="Z25" s="118"/>
      <c r="AA25" s="118"/>
      <c r="AB25" s="118"/>
      <c r="AC25" s="118"/>
      <c r="AD25" s="101"/>
      <c r="AE25" s="101"/>
      <c r="AF25" s="118"/>
      <c r="AG25" s="118"/>
      <c r="AH25" s="118"/>
      <c r="AI25" s="118"/>
      <c r="AJ25" s="118"/>
      <c r="AK25" s="118"/>
      <c r="AL25" s="118"/>
      <c r="AM25" s="118"/>
      <c r="AN25" s="101"/>
      <c r="AO25" s="101"/>
      <c r="AP25" s="101"/>
      <c r="AQ25" s="101"/>
      <c r="AR25" s="99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</row>
    <row r="26" spans="1:79" x14ac:dyDescent="0.25">
      <c r="A26" s="124" t="s">
        <v>22</v>
      </c>
      <c r="B26" s="125">
        <v>23128.420000000002</v>
      </c>
      <c r="C26" s="125">
        <v>31.19</v>
      </c>
      <c r="D26" s="125">
        <v>24516.98</v>
      </c>
      <c r="E26" s="125">
        <v>8292.67</v>
      </c>
      <c r="F26" s="125">
        <v>23719.52</v>
      </c>
      <c r="G26" s="125">
        <v>0</v>
      </c>
      <c r="H26" s="125">
        <v>71364.92</v>
      </c>
      <c r="I26" s="125">
        <v>8323.86</v>
      </c>
      <c r="J26" s="118">
        <v>79688.78</v>
      </c>
      <c r="K26" s="126"/>
      <c r="L26" s="125">
        <v>23422.210000000003</v>
      </c>
      <c r="M26" s="125"/>
      <c r="N26" s="125">
        <v>24692.89</v>
      </c>
      <c r="O26" s="125"/>
      <c r="P26" s="125">
        <v>24784.98</v>
      </c>
      <c r="Q26" s="125"/>
      <c r="R26" s="125">
        <v>72900.08</v>
      </c>
      <c r="S26" s="125">
        <v>0</v>
      </c>
      <c r="T26" s="127">
        <v>72900.08</v>
      </c>
      <c r="U26" s="112"/>
      <c r="V26" s="125">
        <v>24031.260000000006</v>
      </c>
      <c r="W26" s="125"/>
      <c r="X26" s="125">
        <v>24417.510000000002</v>
      </c>
      <c r="Y26" s="125"/>
      <c r="Z26" s="125">
        <v>30027.350000000002</v>
      </c>
      <c r="AA26" s="125"/>
      <c r="AB26" s="125">
        <v>78476.12000000001</v>
      </c>
      <c r="AC26" s="125">
        <v>0</v>
      </c>
      <c r="AD26" s="127">
        <v>78476.12000000001</v>
      </c>
      <c r="AE26" s="112"/>
      <c r="AF26" s="125">
        <v>27325.079999999998</v>
      </c>
      <c r="AG26" s="125"/>
      <c r="AH26" s="125">
        <v>22885.79</v>
      </c>
      <c r="AI26" s="125"/>
      <c r="AJ26" s="125">
        <v>48773.180000000008</v>
      </c>
      <c r="AK26" s="125"/>
      <c r="AL26" s="125">
        <v>98984.049999999974</v>
      </c>
      <c r="AM26" s="125">
        <v>0</v>
      </c>
      <c r="AN26" s="112"/>
      <c r="AO26" s="112"/>
      <c r="AP26" s="125">
        <v>321725.17000000004</v>
      </c>
      <c r="AQ26" s="125">
        <v>8323.86</v>
      </c>
      <c r="AR26" s="160">
        <v>330049.03000000009</v>
      </c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</row>
    <row r="27" spans="1:79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18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99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</row>
    <row r="28" spans="1:79" x14ac:dyDescent="0.25">
      <c r="A28" s="112" t="s">
        <v>23</v>
      </c>
      <c r="B28" s="113"/>
      <c r="C28" s="114"/>
      <c r="D28" s="114"/>
      <c r="E28" s="114"/>
      <c r="F28" s="114"/>
      <c r="G28" s="114"/>
      <c r="H28" s="114"/>
      <c r="I28" s="114"/>
      <c r="J28" s="118"/>
      <c r="K28" s="101"/>
      <c r="L28" s="113"/>
      <c r="M28" s="114"/>
      <c r="N28" s="114"/>
      <c r="O28" s="114"/>
      <c r="P28" s="114"/>
      <c r="Q28" s="114"/>
      <c r="R28" s="114"/>
      <c r="S28" s="115"/>
      <c r="T28" s="101"/>
      <c r="U28" s="101"/>
      <c r="V28" s="113"/>
      <c r="W28" s="114"/>
      <c r="X28" s="114"/>
      <c r="Y28" s="114"/>
      <c r="Z28" s="114"/>
      <c r="AA28" s="114"/>
      <c r="AB28" s="114"/>
      <c r="AC28" s="115"/>
      <c r="AD28" s="101"/>
      <c r="AE28" s="101"/>
      <c r="AF28" s="113"/>
      <c r="AG28" s="114"/>
      <c r="AH28" s="114"/>
      <c r="AI28" s="114"/>
      <c r="AJ28" s="114"/>
      <c r="AK28" s="114"/>
      <c r="AL28" s="114"/>
      <c r="AM28" s="115"/>
      <c r="AN28" s="101"/>
      <c r="AO28" s="101"/>
      <c r="AP28" s="101"/>
      <c r="AQ28" s="101"/>
      <c r="AR28" s="99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</row>
    <row r="29" spans="1:79" x14ac:dyDescent="0.25">
      <c r="A29" s="116" t="s">
        <v>24</v>
      </c>
      <c r="B29" s="117">
        <v>3129</v>
      </c>
      <c r="C29" s="117">
        <v>4900.99</v>
      </c>
      <c r="D29" s="117">
        <v>3129</v>
      </c>
      <c r="E29" s="117">
        <v>5392.46</v>
      </c>
      <c r="F29" s="117">
        <v>3129</v>
      </c>
      <c r="G29" s="117">
        <v>5140.2299999999996</v>
      </c>
      <c r="H29" s="117">
        <v>9387</v>
      </c>
      <c r="I29" s="117">
        <v>15433.68</v>
      </c>
      <c r="J29" s="118">
        <v>24820.68</v>
      </c>
      <c r="K29" s="118"/>
      <c r="L29" s="117">
        <v>3129</v>
      </c>
      <c r="M29" s="117">
        <v>5140.2299999999996</v>
      </c>
      <c r="N29" s="117">
        <v>3129</v>
      </c>
      <c r="O29" s="117">
        <v>5140.2299999999996</v>
      </c>
      <c r="P29" s="117">
        <v>3129</v>
      </c>
      <c r="Q29" s="117">
        <v>5140.2299999999996</v>
      </c>
      <c r="R29" s="117">
        <v>9387</v>
      </c>
      <c r="S29" s="117">
        <v>15420.689999999999</v>
      </c>
      <c r="T29" s="119">
        <v>24807.69</v>
      </c>
      <c r="U29" s="101"/>
      <c r="V29" s="117">
        <v>3129</v>
      </c>
      <c r="W29" s="117">
        <v>5140.2299999999996</v>
      </c>
      <c r="X29" s="117">
        <v>3129</v>
      </c>
      <c r="Y29" s="117">
        <v>5440.23</v>
      </c>
      <c r="Z29" s="117">
        <v>3129</v>
      </c>
      <c r="AA29" s="117">
        <v>5140.2299999999996</v>
      </c>
      <c r="AB29" s="117">
        <v>9387</v>
      </c>
      <c r="AC29" s="117">
        <v>15720.689999999999</v>
      </c>
      <c r="AD29" s="119">
        <v>25107.69</v>
      </c>
      <c r="AE29" s="101"/>
      <c r="AF29" s="117">
        <v>3129</v>
      </c>
      <c r="AG29" s="117">
        <v>5140.2299999999996</v>
      </c>
      <c r="AH29" s="117">
        <v>3129</v>
      </c>
      <c r="AI29" s="117">
        <v>5140.2299999999996</v>
      </c>
      <c r="AJ29" s="117">
        <v>3129</v>
      </c>
      <c r="AK29" s="117">
        <v>13695.24</v>
      </c>
      <c r="AL29" s="117">
        <v>9387</v>
      </c>
      <c r="AM29" s="117">
        <v>23975.699999999997</v>
      </c>
      <c r="AN29" s="119">
        <v>33362.699999999997</v>
      </c>
      <c r="AO29" s="101"/>
      <c r="AP29" s="120">
        <v>37548</v>
      </c>
      <c r="AQ29" s="120">
        <v>70550.759999999995</v>
      </c>
      <c r="AR29" s="100">
        <v>108098.76</v>
      </c>
      <c r="AS29" s="10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>
        <v>1</v>
      </c>
      <c r="BI29" s="121"/>
      <c r="BK29" s="162">
        <f t="shared" ref="BK29:BK35" si="19">AT29*$AR29</f>
        <v>0</v>
      </c>
      <c r="BL29" s="162">
        <f t="shared" ref="BL29:BL35" si="20">AU29*$AR29</f>
        <v>0</v>
      </c>
      <c r="BM29" s="162">
        <f t="shared" ref="BM29:BM35" si="21">AV29*$AR29</f>
        <v>0</v>
      </c>
      <c r="BN29" s="162">
        <f t="shared" ref="BN29:BN35" si="22">AW29*$AR29</f>
        <v>0</v>
      </c>
      <c r="BO29" s="162">
        <f t="shared" ref="BO29:BO35" si="23">AX29*$AR29</f>
        <v>0</v>
      </c>
      <c r="BP29" s="162">
        <f t="shared" ref="BP29:BP35" si="24">AY29*$AR29</f>
        <v>0</v>
      </c>
      <c r="BQ29" s="162">
        <f t="shared" ref="BQ29:BQ35" si="25">AZ29*$AR29</f>
        <v>0</v>
      </c>
      <c r="BR29" s="162">
        <f t="shared" ref="BR29:BR35" si="26">BA29*$AR29</f>
        <v>0</v>
      </c>
      <c r="BS29" s="162">
        <f t="shared" ref="BS29:BS35" si="27">BB29*$AR29</f>
        <v>0</v>
      </c>
      <c r="BT29" s="162">
        <f t="shared" ref="BT29:BT35" si="28">BC29*$AR29</f>
        <v>0</v>
      </c>
      <c r="BU29" s="162">
        <f t="shared" ref="BU29:BU35" si="29">BD29*$AR29</f>
        <v>0</v>
      </c>
      <c r="BV29" s="162">
        <f t="shared" ref="BV29:BV35" si="30">BE29*$AR29</f>
        <v>0</v>
      </c>
      <c r="BW29" s="162">
        <f t="shared" ref="BW29:BW35" si="31">BF29*$AR29</f>
        <v>0</v>
      </c>
      <c r="BX29" s="162">
        <f t="shared" ref="BX29:BX35" si="32">BG29*$AR29</f>
        <v>0</v>
      </c>
      <c r="BY29" s="162">
        <f t="shared" ref="BY29:BY35" si="33">BH29*$AR29</f>
        <v>108098.76</v>
      </c>
      <c r="BZ29" s="162">
        <f t="shared" ref="BZ29:BZ35" si="34">BI29*$AR29</f>
        <v>0</v>
      </c>
      <c r="CA29" s="163">
        <f t="shared" ref="CA29:CA35" si="35">AR29-SUM(BK29:BZ29)</f>
        <v>0</v>
      </c>
    </row>
    <row r="30" spans="1:79" x14ac:dyDescent="0.25">
      <c r="A30" s="116" t="s">
        <v>25</v>
      </c>
      <c r="B30" s="117">
        <v>3129</v>
      </c>
      <c r="C30" s="117">
        <v>158.44999999999999</v>
      </c>
      <c r="D30" s="117">
        <v>3129</v>
      </c>
      <c r="E30" s="117">
        <v>4149.04</v>
      </c>
      <c r="F30" s="117">
        <v>3129</v>
      </c>
      <c r="G30" s="117">
        <v>172.58</v>
      </c>
      <c r="H30" s="117">
        <v>9387</v>
      </c>
      <c r="I30" s="117">
        <v>4480.07</v>
      </c>
      <c r="J30" s="118">
        <v>13867.07</v>
      </c>
      <c r="K30" s="118"/>
      <c r="L30" s="117">
        <v>3129</v>
      </c>
      <c r="M30" s="117">
        <v>149.04</v>
      </c>
      <c r="N30" s="117">
        <v>3129</v>
      </c>
      <c r="O30" s="117">
        <v>149.04</v>
      </c>
      <c r="P30" s="117">
        <v>3129</v>
      </c>
      <c r="Q30" s="117">
        <v>149.04</v>
      </c>
      <c r="R30" s="117">
        <v>9387</v>
      </c>
      <c r="S30" s="117">
        <v>447.12</v>
      </c>
      <c r="T30" s="119">
        <v>9834.1200000000008</v>
      </c>
      <c r="U30" s="101"/>
      <c r="V30" s="117">
        <v>3129</v>
      </c>
      <c r="W30" s="117">
        <v>174.75</v>
      </c>
      <c r="X30" s="117">
        <v>3129</v>
      </c>
      <c r="Y30" s="117">
        <v>219.75</v>
      </c>
      <c r="Z30" s="117">
        <v>3129</v>
      </c>
      <c r="AA30" s="117">
        <v>149.04</v>
      </c>
      <c r="AB30" s="117">
        <v>9387</v>
      </c>
      <c r="AC30" s="117">
        <v>543.54</v>
      </c>
      <c r="AD30" s="119">
        <v>9930.5400000000009</v>
      </c>
      <c r="AE30" s="101"/>
      <c r="AF30" s="117">
        <v>3129</v>
      </c>
      <c r="AG30" s="117">
        <v>149.04</v>
      </c>
      <c r="AH30" s="117">
        <v>3129</v>
      </c>
      <c r="AI30" s="117">
        <v>162.96</v>
      </c>
      <c r="AJ30" s="117">
        <v>3129</v>
      </c>
      <c r="AK30" s="117">
        <v>3877.86</v>
      </c>
      <c r="AL30" s="117">
        <v>9387</v>
      </c>
      <c r="AM30" s="117">
        <v>4189.8600000000006</v>
      </c>
      <c r="AN30" s="119">
        <v>13576.86</v>
      </c>
      <c r="AO30" s="101"/>
      <c r="AP30" s="120">
        <v>37548</v>
      </c>
      <c r="AQ30" s="120">
        <v>9660.59</v>
      </c>
      <c r="AR30" s="100">
        <v>47208.59</v>
      </c>
      <c r="AS30" s="101"/>
      <c r="AT30" s="121"/>
      <c r="AU30" s="121"/>
      <c r="AV30" s="121"/>
      <c r="AW30" s="121"/>
      <c r="AX30" s="121">
        <v>0.6</v>
      </c>
      <c r="AY30" s="121">
        <v>0.15</v>
      </c>
      <c r="AZ30" s="121">
        <v>0.04</v>
      </c>
      <c r="BA30" s="121">
        <v>0.14000000000000001</v>
      </c>
      <c r="BB30" s="121">
        <v>7.0000000000000007E-2</v>
      </c>
      <c r="BC30" s="121"/>
      <c r="BD30" s="121"/>
      <c r="BE30" s="139"/>
      <c r="BF30" s="121"/>
      <c r="BG30" s="139"/>
      <c r="BH30" s="121"/>
      <c r="BI30" s="121"/>
      <c r="BK30" s="162">
        <f t="shared" si="19"/>
        <v>0</v>
      </c>
      <c r="BL30" s="162">
        <f t="shared" si="20"/>
        <v>0</v>
      </c>
      <c r="BM30" s="162">
        <f t="shared" si="21"/>
        <v>0</v>
      </c>
      <c r="BN30" s="162">
        <f t="shared" si="22"/>
        <v>0</v>
      </c>
      <c r="BO30" s="162">
        <f t="shared" si="23"/>
        <v>28325.153999999999</v>
      </c>
      <c r="BP30" s="162">
        <f t="shared" si="24"/>
        <v>7081.2884999999997</v>
      </c>
      <c r="BQ30" s="162">
        <f t="shared" si="25"/>
        <v>1888.3435999999999</v>
      </c>
      <c r="BR30" s="162">
        <f t="shared" si="26"/>
        <v>6609.2026000000005</v>
      </c>
      <c r="BS30" s="162">
        <f t="shared" si="27"/>
        <v>3304.6013000000003</v>
      </c>
      <c r="BT30" s="162">
        <f t="shared" si="28"/>
        <v>0</v>
      </c>
      <c r="BU30" s="162">
        <f t="shared" si="29"/>
        <v>0</v>
      </c>
      <c r="BV30" s="162">
        <f t="shared" si="30"/>
        <v>0</v>
      </c>
      <c r="BW30" s="162">
        <f t="shared" si="31"/>
        <v>0</v>
      </c>
      <c r="BX30" s="162">
        <f t="shared" si="32"/>
        <v>0</v>
      </c>
      <c r="BY30" s="162">
        <f t="shared" si="33"/>
        <v>0</v>
      </c>
      <c r="BZ30" s="162">
        <f t="shared" si="34"/>
        <v>0</v>
      </c>
      <c r="CA30" s="163">
        <f t="shared" si="35"/>
        <v>0</v>
      </c>
    </row>
    <row r="31" spans="1:79" x14ac:dyDescent="0.25">
      <c r="A31" s="116" t="s">
        <v>26</v>
      </c>
      <c r="B31" s="117">
        <v>3129</v>
      </c>
      <c r="C31" s="117">
        <v>1854.33</v>
      </c>
      <c r="D31" s="117">
        <v>3129</v>
      </c>
      <c r="E31" s="117">
        <v>16919.669999999998</v>
      </c>
      <c r="F31" s="117">
        <v>3129</v>
      </c>
      <c r="G31" s="117">
        <v>6775.61</v>
      </c>
      <c r="H31" s="117">
        <v>9387</v>
      </c>
      <c r="I31" s="117">
        <v>25549.61</v>
      </c>
      <c r="J31" s="118">
        <v>34936.61</v>
      </c>
      <c r="K31" s="118"/>
      <c r="L31" s="117">
        <v>3129</v>
      </c>
      <c r="M31" s="117">
        <v>1833.63</v>
      </c>
      <c r="N31" s="117">
        <v>3129</v>
      </c>
      <c r="O31" s="117">
        <v>1947.1</v>
      </c>
      <c r="P31" s="117">
        <v>3129</v>
      </c>
      <c r="Q31" s="117">
        <v>1833.63</v>
      </c>
      <c r="R31" s="117">
        <v>9387</v>
      </c>
      <c r="S31" s="117">
        <v>5614.3600000000006</v>
      </c>
      <c r="T31" s="119">
        <v>15001.36</v>
      </c>
      <c r="U31" s="101"/>
      <c r="V31" s="117">
        <v>3129</v>
      </c>
      <c r="W31" s="117">
        <v>1833.63</v>
      </c>
      <c r="X31" s="117">
        <v>3129</v>
      </c>
      <c r="Y31" s="117">
        <v>2036.31</v>
      </c>
      <c r="Z31" s="117">
        <v>3129</v>
      </c>
      <c r="AA31" s="117">
        <v>1833.63</v>
      </c>
      <c r="AB31" s="117">
        <v>9387</v>
      </c>
      <c r="AC31" s="117">
        <v>5703.57</v>
      </c>
      <c r="AD31" s="119">
        <v>15090.57</v>
      </c>
      <c r="AE31" s="101"/>
      <c r="AF31" s="117">
        <v>3129</v>
      </c>
      <c r="AG31" s="117">
        <v>1833.63</v>
      </c>
      <c r="AH31" s="117">
        <v>3129</v>
      </c>
      <c r="AI31" s="117">
        <v>1857.31</v>
      </c>
      <c r="AJ31" s="117">
        <v>3129</v>
      </c>
      <c r="AK31" s="117">
        <v>8673.81</v>
      </c>
      <c r="AL31" s="117">
        <v>9387</v>
      </c>
      <c r="AM31" s="117">
        <v>12364.75</v>
      </c>
      <c r="AN31" s="119">
        <v>21751.75</v>
      </c>
      <c r="AO31" s="101"/>
      <c r="AP31" s="120">
        <v>37548</v>
      </c>
      <c r="AQ31" s="120">
        <v>49232.29</v>
      </c>
      <c r="AR31" s="100">
        <v>86780.290000000008</v>
      </c>
      <c r="AS31" s="10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>
        <v>0.5</v>
      </c>
      <c r="BD31" s="121">
        <v>0.5</v>
      </c>
      <c r="BE31" s="121"/>
      <c r="BF31" s="121"/>
      <c r="BG31" s="121"/>
      <c r="BH31" s="121"/>
      <c r="BI31" s="121"/>
      <c r="BK31" s="162">
        <f t="shared" si="19"/>
        <v>0</v>
      </c>
      <c r="BL31" s="162">
        <f t="shared" si="20"/>
        <v>0</v>
      </c>
      <c r="BM31" s="162">
        <f t="shared" si="21"/>
        <v>0</v>
      </c>
      <c r="BN31" s="162">
        <f t="shared" si="22"/>
        <v>0</v>
      </c>
      <c r="BO31" s="162">
        <f t="shared" si="23"/>
        <v>0</v>
      </c>
      <c r="BP31" s="162">
        <f t="shared" si="24"/>
        <v>0</v>
      </c>
      <c r="BQ31" s="162">
        <f t="shared" si="25"/>
        <v>0</v>
      </c>
      <c r="BR31" s="162">
        <f t="shared" si="26"/>
        <v>0</v>
      </c>
      <c r="BS31" s="162">
        <f t="shared" si="27"/>
        <v>0</v>
      </c>
      <c r="BT31" s="162">
        <f t="shared" si="28"/>
        <v>43390.145000000004</v>
      </c>
      <c r="BU31" s="162">
        <f t="shared" si="29"/>
        <v>43390.145000000004</v>
      </c>
      <c r="BV31" s="162">
        <f t="shared" si="30"/>
        <v>0</v>
      </c>
      <c r="BW31" s="162">
        <f t="shared" si="31"/>
        <v>0</v>
      </c>
      <c r="BX31" s="162">
        <f t="shared" si="32"/>
        <v>0</v>
      </c>
      <c r="BY31" s="162">
        <f t="shared" si="33"/>
        <v>0</v>
      </c>
      <c r="BZ31" s="162">
        <f t="shared" si="34"/>
        <v>0</v>
      </c>
      <c r="CA31" s="163">
        <f t="shared" si="35"/>
        <v>0</v>
      </c>
    </row>
    <row r="32" spans="1:79" x14ac:dyDescent="0.25">
      <c r="A32" s="116" t="s">
        <v>27</v>
      </c>
      <c r="B32" s="117">
        <v>3129</v>
      </c>
      <c r="C32" s="117">
        <v>618.47</v>
      </c>
      <c r="D32" s="117">
        <v>3129</v>
      </c>
      <c r="E32" s="117">
        <v>4605.3</v>
      </c>
      <c r="F32" s="117">
        <v>3129</v>
      </c>
      <c r="G32" s="117">
        <v>605.29999999999995</v>
      </c>
      <c r="H32" s="117">
        <v>9387</v>
      </c>
      <c r="I32" s="117">
        <v>5829.0700000000006</v>
      </c>
      <c r="J32" s="118">
        <v>15216.07</v>
      </c>
      <c r="K32" s="118"/>
      <c r="L32" s="117">
        <v>3129</v>
      </c>
      <c r="M32" s="117">
        <v>605.29999999999995</v>
      </c>
      <c r="N32" s="117">
        <v>3129</v>
      </c>
      <c r="O32" s="117">
        <v>605.26</v>
      </c>
      <c r="P32" s="117">
        <v>3129</v>
      </c>
      <c r="Q32" s="117">
        <v>605.29999999999995</v>
      </c>
      <c r="R32" s="117">
        <v>9387</v>
      </c>
      <c r="S32" s="117">
        <v>1815.86</v>
      </c>
      <c r="T32" s="119">
        <v>11202.86</v>
      </c>
      <c r="U32" s="101"/>
      <c r="V32" s="117">
        <v>3129</v>
      </c>
      <c r="W32" s="117">
        <v>605.29999999999995</v>
      </c>
      <c r="X32" s="117">
        <v>3129</v>
      </c>
      <c r="Y32" s="117">
        <v>685.89</v>
      </c>
      <c r="Z32" s="117">
        <v>3129</v>
      </c>
      <c r="AA32" s="117">
        <v>605.29999999999995</v>
      </c>
      <c r="AB32" s="117">
        <v>9387</v>
      </c>
      <c r="AC32" s="117">
        <v>1896.49</v>
      </c>
      <c r="AD32" s="119">
        <v>11283.49</v>
      </c>
      <c r="AE32" s="101"/>
      <c r="AF32" s="117">
        <v>3129</v>
      </c>
      <c r="AG32" s="117">
        <v>605.29999999999995</v>
      </c>
      <c r="AH32" s="117">
        <v>3129</v>
      </c>
      <c r="AI32" s="117">
        <v>623.36</v>
      </c>
      <c r="AJ32" s="117">
        <v>3129</v>
      </c>
      <c r="AK32" s="117">
        <v>4840.63</v>
      </c>
      <c r="AL32" s="117">
        <v>9387</v>
      </c>
      <c r="AM32" s="117">
        <v>6069.29</v>
      </c>
      <c r="AN32" s="119">
        <v>15456.29</v>
      </c>
      <c r="AO32" s="101"/>
      <c r="AP32" s="120">
        <v>37548</v>
      </c>
      <c r="AQ32" s="120">
        <v>15610.71</v>
      </c>
      <c r="AR32" s="100">
        <v>53158.71</v>
      </c>
      <c r="AS32" s="101"/>
      <c r="AT32" s="121">
        <v>0.26</v>
      </c>
      <c r="AU32" s="121">
        <v>0.63</v>
      </c>
      <c r="AV32" s="121">
        <v>0.01</v>
      </c>
      <c r="AW32" s="121">
        <v>0.05</v>
      </c>
      <c r="AX32" s="121"/>
      <c r="AY32" s="121"/>
      <c r="AZ32" s="121"/>
      <c r="BA32" s="121"/>
      <c r="BB32" s="121"/>
      <c r="BC32" s="121"/>
      <c r="BD32" s="121"/>
      <c r="BE32" s="121"/>
      <c r="BF32" s="121">
        <v>0.04</v>
      </c>
      <c r="BG32" s="121"/>
      <c r="BH32" s="121">
        <v>0.01</v>
      </c>
      <c r="BI32" s="121"/>
      <c r="BK32" s="162">
        <f t="shared" si="19"/>
        <v>13821.2646</v>
      </c>
      <c r="BL32" s="162">
        <f t="shared" si="20"/>
        <v>33489.987300000001</v>
      </c>
      <c r="BM32" s="162">
        <f t="shared" si="21"/>
        <v>531.58709999999996</v>
      </c>
      <c r="BN32" s="162">
        <f t="shared" si="22"/>
        <v>2657.9355</v>
      </c>
      <c r="BO32" s="162">
        <f t="shared" si="23"/>
        <v>0</v>
      </c>
      <c r="BP32" s="162">
        <f t="shared" si="24"/>
        <v>0</v>
      </c>
      <c r="BQ32" s="162">
        <f t="shared" si="25"/>
        <v>0</v>
      </c>
      <c r="BR32" s="162">
        <f t="shared" si="26"/>
        <v>0</v>
      </c>
      <c r="BS32" s="162">
        <f t="shared" si="27"/>
        <v>0</v>
      </c>
      <c r="BT32" s="162">
        <f t="shared" si="28"/>
        <v>0</v>
      </c>
      <c r="BU32" s="162">
        <f t="shared" si="29"/>
        <v>0</v>
      </c>
      <c r="BV32" s="162">
        <f t="shared" si="30"/>
        <v>0</v>
      </c>
      <c r="BW32" s="162">
        <f t="shared" si="31"/>
        <v>2126.3483999999999</v>
      </c>
      <c r="BX32" s="162">
        <f t="shared" si="32"/>
        <v>0</v>
      </c>
      <c r="BY32" s="162">
        <f t="shared" si="33"/>
        <v>531.58709999999996</v>
      </c>
      <c r="BZ32" s="162">
        <f t="shared" si="34"/>
        <v>0</v>
      </c>
      <c r="CA32" s="163">
        <f t="shared" si="35"/>
        <v>0</v>
      </c>
    </row>
    <row r="33" spans="1:79" x14ac:dyDescent="0.25">
      <c r="A33" s="123" t="s">
        <v>28</v>
      </c>
      <c r="B33" s="117"/>
      <c r="C33" s="117"/>
      <c r="D33" s="117"/>
      <c r="E33" s="117"/>
      <c r="F33" s="117"/>
      <c r="G33" s="117"/>
      <c r="H33" s="117">
        <v>0</v>
      </c>
      <c r="I33" s="117">
        <v>0</v>
      </c>
      <c r="J33" s="118">
        <v>0</v>
      </c>
      <c r="K33" s="118"/>
      <c r="L33" s="117"/>
      <c r="M33" s="117"/>
      <c r="N33" s="117"/>
      <c r="O33" s="117"/>
      <c r="P33" s="117"/>
      <c r="Q33" s="117"/>
      <c r="R33" s="117">
        <v>0</v>
      </c>
      <c r="S33" s="117">
        <v>0</v>
      </c>
      <c r="T33" s="119">
        <v>0</v>
      </c>
      <c r="U33" s="101"/>
      <c r="V33" s="117"/>
      <c r="W33" s="117"/>
      <c r="X33" s="117"/>
      <c r="Y33" s="117"/>
      <c r="Z33" s="117">
        <v>1669</v>
      </c>
      <c r="AA33" s="117">
        <v>386.95</v>
      </c>
      <c r="AB33" s="117">
        <v>1669</v>
      </c>
      <c r="AC33" s="117">
        <v>386.95</v>
      </c>
      <c r="AD33" s="119">
        <v>2055.9499999999998</v>
      </c>
      <c r="AE33" s="101"/>
      <c r="AF33" s="117">
        <v>3129</v>
      </c>
      <c r="AG33" s="117">
        <v>596.37</v>
      </c>
      <c r="AH33" s="117">
        <v>3129</v>
      </c>
      <c r="AI33" s="117">
        <v>617.88</v>
      </c>
      <c r="AJ33" s="117">
        <v>3129</v>
      </c>
      <c r="AK33" s="117">
        <v>1860.57</v>
      </c>
      <c r="AL33" s="117">
        <v>9387</v>
      </c>
      <c r="AM33" s="117">
        <v>3074.8199999999997</v>
      </c>
      <c r="AN33" s="119">
        <v>12461.82</v>
      </c>
      <c r="AO33" s="101"/>
      <c r="AP33" s="120">
        <v>11056</v>
      </c>
      <c r="AQ33" s="120">
        <v>3461.7699999999995</v>
      </c>
      <c r="AR33" s="100">
        <v>14517.77</v>
      </c>
      <c r="AS33" s="10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>
        <v>0.95</v>
      </c>
      <c r="BD33" s="121">
        <v>0.05</v>
      </c>
      <c r="BE33" s="121"/>
      <c r="BF33" s="121"/>
      <c r="BG33" s="121"/>
      <c r="BH33" s="121"/>
      <c r="BI33" s="121"/>
      <c r="BK33" s="162">
        <f t="shared" si="19"/>
        <v>0</v>
      </c>
      <c r="BL33" s="162">
        <f t="shared" si="20"/>
        <v>0</v>
      </c>
      <c r="BM33" s="162">
        <f t="shared" si="21"/>
        <v>0</v>
      </c>
      <c r="BN33" s="162">
        <f t="shared" si="22"/>
        <v>0</v>
      </c>
      <c r="BO33" s="162">
        <f t="shared" si="23"/>
        <v>0</v>
      </c>
      <c r="BP33" s="162">
        <f t="shared" si="24"/>
        <v>0</v>
      </c>
      <c r="BQ33" s="162">
        <f t="shared" si="25"/>
        <v>0</v>
      </c>
      <c r="BR33" s="162">
        <f t="shared" si="26"/>
        <v>0</v>
      </c>
      <c r="BS33" s="162">
        <f t="shared" si="27"/>
        <v>0</v>
      </c>
      <c r="BT33" s="162">
        <f t="shared" si="28"/>
        <v>13791.8815</v>
      </c>
      <c r="BU33" s="162">
        <f t="shared" si="29"/>
        <v>725.88850000000002</v>
      </c>
      <c r="BV33" s="162">
        <f t="shared" si="30"/>
        <v>0</v>
      </c>
      <c r="BW33" s="162">
        <f t="shared" si="31"/>
        <v>0</v>
      </c>
      <c r="BX33" s="162">
        <f t="shared" si="32"/>
        <v>0</v>
      </c>
      <c r="BY33" s="162">
        <f t="shared" si="33"/>
        <v>0</v>
      </c>
      <c r="BZ33" s="162">
        <f t="shared" si="34"/>
        <v>0</v>
      </c>
      <c r="CA33" s="163">
        <f t="shared" si="35"/>
        <v>0</v>
      </c>
    </row>
    <row r="34" spans="1:79" x14ac:dyDescent="0.25">
      <c r="A34" s="123" t="s">
        <v>29</v>
      </c>
      <c r="B34" s="117">
        <v>3127.7</v>
      </c>
      <c r="C34" s="117"/>
      <c r="D34" s="117">
        <v>3130.3</v>
      </c>
      <c r="E34" s="117">
        <v>4997.3999999999996</v>
      </c>
      <c r="F34" s="117">
        <v>3129</v>
      </c>
      <c r="G34" s="117">
        <v>-1.3</v>
      </c>
      <c r="H34" s="117">
        <v>9387</v>
      </c>
      <c r="I34" s="117">
        <v>4996.0999999999995</v>
      </c>
      <c r="J34" s="118">
        <v>14383.099999999999</v>
      </c>
      <c r="K34" s="118"/>
      <c r="L34" s="117">
        <v>3129</v>
      </c>
      <c r="M34" s="117">
        <v>15.74</v>
      </c>
      <c r="N34" s="117">
        <v>3129</v>
      </c>
      <c r="O34" s="117">
        <v>-1.3</v>
      </c>
      <c r="P34" s="117">
        <v>3129</v>
      </c>
      <c r="Q34" s="117">
        <v>-1.3</v>
      </c>
      <c r="R34" s="117">
        <v>9387</v>
      </c>
      <c r="S34" s="117">
        <v>13.139999999999999</v>
      </c>
      <c r="T34" s="119"/>
      <c r="U34" s="101"/>
      <c r="V34" s="117">
        <v>3129</v>
      </c>
      <c r="W34" s="117">
        <v>-1.3</v>
      </c>
      <c r="X34" s="117">
        <v>3129</v>
      </c>
      <c r="Y34" s="117">
        <v>49.62</v>
      </c>
      <c r="Z34" s="117">
        <v>3129</v>
      </c>
      <c r="AA34" s="117">
        <v>-1.3</v>
      </c>
      <c r="AB34" s="117">
        <v>9387</v>
      </c>
      <c r="AC34" s="117">
        <v>47.02</v>
      </c>
      <c r="AD34" s="119">
        <v>9434.02</v>
      </c>
      <c r="AE34" s="101"/>
      <c r="AF34" s="117">
        <v>3129</v>
      </c>
      <c r="AG34" s="117">
        <v>-1.3</v>
      </c>
      <c r="AH34" s="117">
        <v>3129</v>
      </c>
      <c r="AI34" s="117">
        <v>-1.3</v>
      </c>
      <c r="AJ34" s="117">
        <v>3129</v>
      </c>
      <c r="AK34" s="117">
        <v>3621.47</v>
      </c>
      <c r="AL34" s="117">
        <v>9387</v>
      </c>
      <c r="AM34" s="117">
        <v>3618.87</v>
      </c>
      <c r="AN34" s="119">
        <v>13005.869999999999</v>
      </c>
      <c r="AO34" s="101"/>
      <c r="AP34" s="120">
        <v>37548</v>
      </c>
      <c r="AQ34" s="120">
        <v>8675.130000000001</v>
      </c>
      <c r="AR34" s="100">
        <v>46223.130000000005</v>
      </c>
      <c r="AS34" s="10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>
        <v>1</v>
      </c>
      <c r="BF34" s="121"/>
      <c r="BG34" s="121"/>
      <c r="BH34" s="121"/>
      <c r="BI34" s="121"/>
      <c r="BK34" s="162">
        <f t="shared" si="19"/>
        <v>0</v>
      </c>
      <c r="BL34" s="162">
        <f t="shared" si="20"/>
        <v>0</v>
      </c>
      <c r="BM34" s="162">
        <f t="shared" si="21"/>
        <v>0</v>
      </c>
      <c r="BN34" s="162">
        <f t="shared" si="22"/>
        <v>0</v>
      </c>
      <c r="BO34" s="162">
        <f t="shared" si="23"/>
        <v>0</v>
      </c>
      <c r="BP34" s="162">
        <f t="shared" si="24"/>
        <v>0</v>
      </c>
      <c r="BQ34" s="162">
        <f t="shared" si="25"/>
        <v>0</v>
      </c>
      <c r="BR34" s="162">
        <f t="shared" si="26"/>
        <v>0</v>
      </c>
      <c r="BS34" s="162">
        <f t="shared" si="27"/>
        <v>0</v>
      </c>
      <c r="BT34" s="162">
        <f t="shared" si="28"/>
        <v>0</v>
      </c>
      <c r="BU34" s="162">
        <f t="shared" si="29"/>
        <v>0</v>
      </c>
      <c r="BV34" s="162">
        <f t="shared" si="30"/>
        <v>46223.130000000005</v>
      </c>
      <c r="BW34" s="162">
        <f t="shared" si="31"/>
        <v>0</v>
      </c>
      <c r="BX34" s="162">
        <f t="shared" si="32"/>
        <v>0</v>
      </c>
      <c r="BY34" s="162">
        <f t="shared" si="33"/>
        <v>0</v>
      </c>
      <c r="BZ34" s="162">
        <f t="shared" si="34"/>
        <v>0</v>
      </c>
      <c r="CA34" s="163">
        <f t="shared" si="35"/>
        <v>0</v>
      </c>
    </row>
    <row r="35" spans="1:79" x14ac:dyDescent="0.25">
      <c r="A35" s="141"/>
      <c r="B35" s="117"/>
      <c r="C35" s="117"/>
      <c r="D35" s="117"/>
      <c r="E35" s="117"/>
      <c r="F35" s="117"/>
      <c r="G35" s="117"/>
      <c r="H35" s="117">
        <v>0</v>
      </c>
      <c r="I35" s="117">
        <v>0</v>
      </c>
      <c r="J35" s="118">
        <v>0</v>
      </c>
      <c r="K35" s="118"/>
      <c r="L35" s="117"/>
      <c r="M35" s="117"/>
      <c r="N35" s="117"/>
      <c r="O35" s="117"/>
      <c r="P35" s="117"/>
      <c r="Q35" s="117"/>
      <c r="R35" s="117">
        <v>0</v>
      </c>
      <c r="S35" s="117">
        <v>0</v>
      </c>
      <c r="T35" s="119">
        <v>0</v>
      </c>
      <c r="U35" s="101"/>
      <c r="V35" s="117"/>
      <c r="W35" s="117"/>
      <c r="X35" s="117"/>
      <c r="Y35" s="117"/>
      <c r="Z35" s="117"/>
      <c r="AA35" s="117"/>
      <c r="AB35" s="117">
        <v>0</v>
      </c>
      <c r="AC35" s="117">
        <v>0</v>
      </c>
      <c r="AD35" s="119">
        <v>0</v>
      </c>
      <c r="AE35" s="101"/>
      <c r="AF35" s="117"/>
      <c r="AG35" s="117"/>
      <c r="AH35" s="117"/>
      <c r="AI35" s="117"/>
      <c r="AJ35" s="117"/>
      <c r="AK35" s="117"/>
      <c r="AL35" s="117">
        <v>0</v>
      </c>
      <c r="AM35" s="117">
        <v>0</v>
      </c>
      <c r="AN35" s="119">
        <v>0</v>
      </c>
      <c r="AO35" s="101"/>
      <c r="AP35" s="120">
        <v>0</v>
      </c>
      <c r="AQ35" s="120">
        <v>0</v>
      </c>
      <c r="AR35" s="100">
        <v>0</v>
      </c>
      <c r="AS35" s="10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K35" s="162">
        <f t="shared" si="19"/>
        <v>0</v>
      </c>
      <c r="BL35" s="162">
        <f t="shared" si="20"/>
        <v>0</v>
      </c>
      <c r="BM35" s="162">
        <f t="shared" si="21"/>
        <v>0</v>
      </c>
      <c r="BN35" s="162">
        <f t="shared" si="22"/>
        <v>0</v>
      </c>
      <c r="BO35" s="162">
        <f t="shared" si="23"/>
        <v>0</v>
      </c>
      <c r="BP35" s="162">
        <f t="shared" si="24"/>
        <v>0</v>
      </c>
      <c r="BQ35" s="162">
        <f t="shared" si="25"/>
        <v>0</v>
      </c>
      <c r="BR35" s="162">
        <f t="shared" si="26"/>
        <v>0</v>
      </c>
      <c r="BS35" s="162">
        <f t="shared" si="27"/>
        <v>0</v>
      </c>
      <c r="BT35" s="162">
        <f t="shared" si="28"/>
        <v>0</v>
      </c>
      <c r="BU35" s="162">
        <f t="shared" si="29"/>
        <v>0</v>
      </c>
      <c r="BV35" s="162">
        <f t="shared" si="30"/>
        <v>0</v>
      </c>
      <c r="BW35" s="162">
        <f t="shared" si="31"/>
        <v>0</v>
      </c>
      <c r="BX35" s="162">
        <f t="shared" si="32"/>
        <v>0</v>
      </c>
      <c r="BY35" s="162">
        <f t="shared" si="33"/>
        <v>0</v>
      </c>
      <c r="BZ35" s="162">
        <f t="shared" si="34"/>
        <v>0</v>
      </c>
      <c r="CA35" s="163">
        <f t="shared" si="35"/>
        <v>0</v>
      </c>
    </row>
    <row r="36" spans="1:79" x14ac:dyDescent="0.25">
      <c r="A36" s="101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01"/>
      <c r="U36" s="101"/>
      <c r="V36" s="118"/>
      <c r="W36" s="118"/>
      <c r="X36" s="118"/>
      <c r="Y36" s="118"/>
      <c r="Z36" s="118"/>
      <c r="AA36" s="118"/>
      <c r="AB36" s="118"/>
      <c r="AC36" s="118"/>
      <c r="AD36" s="101"/>
      <c r="AE36" s="101"/>
      <c r="AF36" s="118"/>
      <c r="AG36" s="118"/>
      <c r="AH36" s="118"/>
      <c r="AI36" s="118"/>
      <c r="AJ36" s="118"/>
      <c r="AK36" s="118"/>
      <c r="AL36" s="118"/>
      <c r="AM36" s="118"/>
      <c r="AN36" s="119">
        <v>0</v>
      </c>
      <c r="AO36" s="101"/>
      <c r="AP36" s="101"/>
      <c r="AQ36" s="101"/>
      <c r="AR36" s="99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</row>
    <row r="37" spans="1:79" x14ac:dyDescent="0.25">
      <c r="A37" s="124" t="s">
        <v>30</v>
      </c>
      <c r="B37" s="125">
        <v>15643.7</v>
      </c>
      <c r="C37" s="125">
        <v>7532.24</v>
      </c>
      <c r="D37" s="125">
        <v>15646.3</v>
      </c>
      <c r="E37" s="125">
        <v>36063.869999999995</v>
      </c>
      <c r="F37" s="125">
        <v>15645</v>
      </c>
      <c r="G37" s="125">
        <v>12692.419999999998</v>
      </c>
      <c r="H37" s="125">
        <v>46935</v>
      </c>
      <c r="I37" s="125">
        <v>56288.53</v>
      </c>
      <c r="J37" s="118">
        <v>103223.53</v>
      </c>
      <c r="K37" s="126"/>
      <c r="L37" s="125">
        <v>15645</v>
      </c>
      <c r="M37" s="125">
        <v>7743.94</v>
      </c>
      <c r="N37" s="125">
        <v>15645</v>
      </c>
      <c r="O37" s="125">
        <v>7840.329999999999</v>
      </c>
      <c r="P37" s="125">
        <v>15645</v>
      </c>
      <c r="Q37" s="125">
        <v>7726.9</v>
      </c>
      <c r="R37" s="125">
        <v>46935</v>
      </c>
      <c r="S37" s="125">
        <v>23311.17</v>
      </c>
      <c r="T37" s="127">
        <v>70246.17</v>
      </c>
      <c r="U37" s="112"/>
      <c r="V37" s="125">
        <v>15645</v>
      </c>
      <c r="W37" s="125">
        <v>7752.61</v>
      </c>
      <c r="X37" s="125">
        <v>15645</v>
      </c>
      <c r="Y37" s="125">
        <v>8431.7999999999993</v>
      </c>
      <c r="Z37" s="125">
        <v>17314</v>
      </c>
      <c r="AA37" s="125">
        <v>8113.8499999999995</v>
      </c>
      <c r="AB37" s="125">
        <v>48604</v>
      </c>
      <c r="AC37" s="125">
        <v>24298.260000000002</v>
      </c>
      <c r="AD37" s="127">
        <v>72902.260000000009</v>
      </c>
      <c r="AE37" s="112"/>
      <c r="AF37" s="125">
        <v>18774</v>
      </c>
      <c r="AG37" s="125">
        <v>8323.27</v>
      </c>
      <c r="AH37" s="125">
        <v>18774</v>
      </c>
      <c r="AI37" s="125">
        <v>8400.44</v>
      </c>
      <c r="AJ37" s="125">
        <v>18774</v>
      </c>
      <c r="AK37" s="125">
        <v>36569.58</v>
      </c>
      <c r="AL37" s="125">
        <v>56322</v>
      </c>
      <c r="AM37" s="125">
        <v>53293.29</v>
      </c>
      <c r="AN37" s="119">
        <v>109615.29000000001</v>
      </c>
      <c r="AO37" s="112"/>
      <c r="AP37" s="125">
        <v>198796</v>
      </c>
      <c r="AQ37" s="125">
        <v>157191.24999999997</v>
      </c>
      <c r="AR37" s="160">
        <v>355987.25</v>
      </c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</row>
    <row r="38" spans="1:79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18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19">
        <v>0</v>
      </c>
      <c r="AO38" s="101"/>
      <c r="AP38" s="101"/>
      <c r="AQ38" s="101"/>
      <c r="AR38" s="99"/>
      <c r="AS38" s="101"/>
      <c r="AT38" s="122">
        <v>2.62</v>
      </c>
      <c r="AU38" s="122">
        <v>7.47</v>
      </c>
      <c r="AV38" s="122">
        <v>0.02</v>
      </c>
      <c r="AW38" s="122">
        <v>0.39</v>
      </c>
      <c r="AX38" s="122">
        <v>2.1</v>
      </c>
      <c r="AY38" s="122">
        <v>0.38</v>
      </c>
      <c r="AZ38" s="122">
        <v>7.0000000000000007E-2</v>
      </c>
      <c r="BA38" s="122">
        <v>0.89000000000000012</v>
      </c>
      <c r="BB38" s="122">
        <v>0.14000000000000001</v>
      </c>
      <c r="BC38" s="122">
        <v>1.9</v>
      </c>
      <c r="BD38" s="122">
        <v>2.17</v>
      </c>
      <c r="BE38" s="122">
        <v>4.7699999999999996</v>
      </c>
      <c r="BF38" s="122">
        <v>0.43</v>
      </c>
      <c r="BG38" s="122">
        <v>0.76</v>
      </c>
      <c r="BH38" s="122">
        <v>2.8899999999999997</v>
      </c>
      <c r="BI38" s="122">
        <v>0</v>
      </c>
    </row>
    <row r="39" spans="1:79" x14ac:dyDescent="0.25">
      <c r="A39" s="128" t="s">
        <v>31</v>
      </c>
      <c r="B39" s="129">
        <v>38772.120000000003</v>
      </c>
      <c r="C39" s="129">
        <v>7563.4299999999994</v>
      </c>
      <c r="D39" s="129">
        <v>40163.279999999999</v>
      </c>
      <c r="E39" s="129">
        <v>44356.539999999994</v>
      </c>
      <c r="F39" s="129">
        <v>39364.520000000004</v>
      </c>
      <c r="G39" s="129">
        <v>12692.419999999998</v>
      </c>
      <c r="H39" s="129">
        <v>118299.92</v>
      </c>
      <c r="I39" s="129">
        <v>64612.39</v>
      </c>
      <c r="J39" s="118">
        <v>182912.31</v>
      </c>
      <c r="K39" s="130"/>
      <c r="L39" s="129">
        <v>39067.210000000006</v>
      </c>
      <c r="M39" s="129">
        <v>7743.94</v>
      </c>
      <c r="N39" s="129">
        <v>40337.89</v>
      </c>
      <c r="O39" s="129">
        <v>7840.329999999999</v>
      </c>
      <c r="P39" s="131">
        <v>40429.979999999996</v>
      </c>
      <c r="Q39" s="129">
        <v>7726.9</v>
      </c>
      <c r="R39" s="129">
        <v>119835.08</v>
      </c>
      <c r="S39" s="129">
        <v>23311.17</v>
      </c>
      <c r="T39" s="127">
        <v>143146.25</v>
      </c>
      <c r="U39" s="101"/>
      <c r="V39" s="129">
        <v>39676.260000000009</v>
      </c>
      <c r="W39" s="129">
        <v>7752.61</v>
      </c>
      <c r="X39" s="129">
        <v>40062.51</v>
      </c>
      <c r="Y39" s="129">
        <v>8431.7999999999993</v>
      </c>
      <c r="Z39" s="131">
        <v>47341.350000000006</v>
      </c>
      <c r="AA39" s="129">
        <v>8113.8499999999995</v>
      </c>
      <c r="AB39" s="129">
        <v>127080.12000000001</v>
      </c>
      <c r="AC39" s="129">
        <v>24298.260000000002</v>
      </c>
      <c r="AD39" s="127">
        <v>151378.38</v>
      </c>
      <c r="AE39" s="101"/>
      <c r="AF39" s="129">
        <v>46099.08</v>
      </c>
      <c r="AG39" s="129">
        <v>8323.27</v>
      </c>
      <c r="AH39" s="129">
        <v>41659.79</v>
      </c>
      <c r="AI39" s="129">
        <v>8400.44</v>
      </c>
      <c r="AJ39" s="131">
        <v>67547.180000000008</v>
      </c>
      <c r="AK39" s="129">
        <v>36569.58</v>
      </c>
      <c r="AL39" s="129">
        <v>155306.04999999999</v>
      </c>
      <c r="AM39" s="129">
        <v>53293.29</v>
      </c>
      <c r="AN39" s="119">
        <v>208599.34</v>
      </c>
      <c r="AO39" s="101"/>
      <c r="AP39" s="129">
        <v>520521.17000000004</v>
      </c>
      <c r="AQ39" s="129">
        <v>165515.10999999999</v>
      </c>
      <c r="AR39" s="161">
        <v>686036.28</v>
      </c>
      <c r="AS39" s="101"/>
      <c r="AT39" s="122"/>
      <c r="AU39" s="122"/>
      <c r="AV39" s="101"/>
      <c r="AW39" s="122"/>
      <c r="AX39" s="101"/>
      <c r="AY39" s="101"/>
      <c r="AZ39" s="101"/>
      <c r="BA39" s="101"/>
      <c r="BB39" s="101"/>
      <c r="BC39" s="101"/>
      <c r="BD39" s="101"/>
      <c r="BE39" s="122"/>
      <c r="BF39" s="101"/>
      <c r="BG39" s="101"/>
      <c r="BH39" s="122"/>
      <c r="BI39" s="101"/>
    </row>
    <row r="40" spans="1:79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19">
        <v>0</v>
      </c>
      <c r="AO40" s="101"/>
      <c r="AP40" s="101"/>
      <c r="AQ40" s="101"/>
      <c r="AR40" s="99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</row>
    <row r="41" spans="1:79" x14ac:dyDescent="0.25">
      <c r="A41" s="101"/>
      <c r="B41" s="181">
        <v>46335.55</v>
      </c>
      <c r="C41" s="181"/>
      <c r="D41" s="179">
        <v>84519.819999999992</v>
      </c>
      <c r="E41" s="179"/>
      <c r="F41" s="179">
        <v>52056.94</v>
      </c>
      <c r="G41" s="179"/>
      <c r="H41" s="179">
        <v>182912.31</v>
      </c>
      <c r="I41" s="179"/>
      <c r="J41" s="101"/>
      <c r="K41" s="101"/>
      <c r="L41" s="179">
        <v>46811.150000000009</v>
      </c>
      <c r="M41" s="179"/>
      <c r="N41" s="179">
        <v>48178.22</v>
      </c>
      <c r="O41" s="179"/>
      <c r="P41" s="182">
        <v>48156.88</v>
      </c>
      <c r="Q41" s="182"/>
      <c r="R41" s="179">
        <v>143146.25</v>
      </c>
      <c r="S41" s="179"/>
      <c r="T41" s="101"/>
      <c r="U41" s="101"/>
      <c r="V41" s="179">
        <v>47428.87000000001</v>
      </c>
      <c r="W41" s="179"/>
      <c r="X41" s="179">
        <v>48494.31</v>
      </c>
      <c r="Y41" s="179"/>
      <c r="Z41" s="182">
        <v>55455.200000000004</v>
      </c>
      <c r="AA41" s="182"/>
      <c r="AB41" s="179">
        <v>151378.38</v>
      </c>
      <c r="AC41" s="179"/>
      <c r="AD41" s="127"/>
      <c r="AE41" s="101"/>
      <c r="AF41" s="179">
        <v>54422.350000000006</v>
      </c>
      <c r="AG41" s="179"/>
      <c r="AH41" s="179">
        <v>50060.23</v>
      </c>
      <c r="AI41" s="179"/>
      <c r="AJ41" s="182">
        <v>104116.76000000001</v>
      </c>
      <c r="AK41" s="182"/>
      <c r="AL41" s="179">
        <v>208599.34</v>
      </c>
      <c r="AM41" s="179"/>
      <c r="AN41" s="101"/>
      <c r="AO41" s="101"/>
      <c r="AP41" s="179">
        <v>686036.28</v>
      </c>
      <c r="AQ41" s="179"/>
      <c r="AR41" s="89">
        <v>637879.4</v>
      </c>
      <c r="AS41" s="101"/>
      <c r="AT41" s="101"/>
      <c r="AU41" s="101"/>
      <c r="AV41" s="101"/>
      <c r="AW41" s="101"/>
      <c r="AX41" s="132"/>
      <c r="AY41" s="132"/>
      <c r="AZ41" s="132"/>
      <c r="BA41" s="132"/>
      <c r="BB41" s="132"/>
      <c r="BC41" s="132"/>
      <c r="BD41" s="101"/>
      <c r="BE41" s="101"/>
      <c r="BF41" s="101"/>
      <c r="BG41" s="101"/>
      <c r="BH41" s="101"/>
      <c r="BI41" s="101"/>
    </row>
    <row r="42" spans="1:79" x14ac:dyDescent="0.25">
      <c r="A42" s="101"/>
      <c r="B42" s="133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40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</row>
    <row r="45" spans="1:79" hidden="1" x14ac:dyDescent="0.25">
      <c r="A45" s="101"/>
      <c r="B45" s="178">
        <v>41640</v>
      </c>
      <c r="C45" s="178"/>
      <c r="D45" s="178">
        <v>41671</v>
      </c>
      <c r="E45" s="178"/>
      <c r="F45" s="178">
        <v>41699</v>
      </c>
      <c r="G45" s="178"/>
      <c r="H45" s="178" t="s">
        <v>80</v>
      </c>
      <c r="I45" s="178"/>
      <c r="J45" s="101"/>
      <c r="K45" s="101"/>
      <c r="L45" s="178">
        <v>41730</v>
      </c>
      <c r="M45" s="178"/>
      <c r="N45" s="178">
        <v>41760</v>
      </c>
      <c r="O45" s="178"/>
      <c r="P45" s="178">
        <v>41791</v>
      </c>
      <c r="Q45" s="178"/>
      <c r="R45" s="178" t="s">
        <v>81</v>
      </c>
      <c r="S45" s="178"/>
      <c r="T45" s="103"/>
      <c r="U45" s="101"/>
      <c r="V45" s="178">
        <v>41821</v>
      </c>
      <c r="W45" s="178"/>
      <c r="X45" s="178">
        <v>41852</v>
      </c>
      <c r="Y45" s="178"/>
      <c r="Z45" s="178">
        <v>41883</v>
      </c>
      <c r="AA45" s="178"/>
      <c r="AB45" s="178" t="s">
        <v>82</v>
      </c>
      <c r="AC45" s="178"/>
      <c r="AD45" s="103"/>
      <c r="AE45" s="101"/>
      <c r="AF45" s="178">
        <v>41913</v>
      </c>
      <c r="AG45" s="178"/>
      <c r="AH45" s="178">
        <v>41944</v>
      </c>
      <c r="AI45" s="178"/>
      <c r="AJ45" s="178">
        <v>41974</v>
      </c>
      <c r="AK45" s="178"/>
      <c r="AL45" s="178" t="s">
        <v>83</v>
      </c>
      <c r="AM45" s="178"/>
      <c r="AN45" s="103"/>
      <c r="AO45" s="101"/>
      <c r="AP45" s="180" t="s">
        <v>61</v>
      </c>
      <c r="AQ45" s="180"/>
      <c r="AR45" s="180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</row>
    <row r="46" spans="1:79" hidden="1" x14ac:dyDescent="0.25">
      <c r="A46" s="101"/>
      <c r="B46" s="134" t="s">
        <v>59</v>
      </c>
      <c r="C46" s="134" t="s">
        <v>60</v>
      </c>
      <c r="D46" s="134" t="s">
        <v>59</v>
      </c>
      <c r="E46" s="134" t="s">
        <v>60</v>
      </c>
      <c r="F46" s="134" t="s">
        <v>59</v>
      </c>
      <c r="G46" s="134" t="s">
        <v>60</v>
      </c>
      <c r="H46" s="135" t="s">
        <v>59</v>
      </c>
      <c r="I46" s="135" t="s">
        <v>60</v>
      </c>
      <c r="J46" s="101"/>
      <c r="K46" s="101"/>
      <c r="L46" s="134" t="s">
        <v>59</v>
      </c>
      <c r="M46" s="134" t="s">
        <v>60</v>
      </c>
      <c r="N46" s="134" t="s">
        <v>59</v>
      </c>
      <c r="O46" s="134" t="s">
        <v>60</v>
      </c>
      <c r="P46" s="134" t="s">
        <v>59</v>
      </c>
      <c r="Q46" s="134" t="s">
        <v>60</v>
      </c>
      <c r="R46" s="135" t="s">
        <v>59</v>
      </c>
      <c r="S46" s="135" t="s">
        <v>60</v>
      </c>
      <c r="T46" s="103"/>
      <c r="U46" s="101"/>
      <c r="V46" s="134" t="s">
        <v>59</v>
      </c>
      <c r="W46" s="134" t="s">
        <v>60</v>
      </c>
      <c r="X46" s="134" t="s">
        <v>59</v>
      </c>
      <c r="Y46" s="134" t="s">
        <v>60</v>
      </c>
      <c r="Z46" s="134" t="s">
        <v>59</v>
      </c>
      <c r="AA46" s="134" t="s">
        <v>60</v>
      </c>
      <c r="AB46" s="135" t="s">
        <v>59</v>
      </c>
      <c r="AC46" s="135" t="s">
        <v>60</v>
      </c>
      <c r="AD46" s="103"/>
      <c r="AE46" s="101"/>
      <c r="AF46" s="134" t="s">
        <v>59</v>
      </c>
      <c r="AG46" s="134" t="s">
        <v>60</v>
      </c>
      <c r="AH46" s="134" t="s">
        <v>59</v>
      </c>
      <c r="AI46" s="134" t="s">
        <v>60</v>
      </c>
      <c r="AJ46" s="134" t="s">
        <v>59</v>
      </c>
      <c r="AK46" s="134" t="s">
        <v>60</v>
      </c>
      <c r="AL46" s="135" t="s">
        <v>59</v>
      </c>
      <c r="AM46" s="135" t="s">
        <v>60</v>
      </c>
      <c r="AN46" s="103"/>
      <c r="AO46" s="101"/>
      <c r="AP46" s="135" t="s">
        <v>59</v>
      </c>
      <c r="AQ46" s="135" t="s">
        <v>60</v>
      </c>
      <c r="AR46" s="147" t="s">
        <v>62</v>
      </c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</row>
    <row r="47" spans="1:79" hidden="1" x14ac:dyDescent="0.25">
      <c r="A47" s="145" t="s">
        <v>63</v>
      </c>
      <c r="B47" s="146">
        <v>3991.8768999999993</v>
      </c>
      <c r="C47" s="146">
        <v>160.8022</v>
      </c>
      <c r="D47" s="146">
        <v>4251.7563</v>
      </c>
      <c r="E47" s="146">
        <v>2026.6450000000002</v>
      </c>
      <c r="F47" s="146">
        <v>4144.9736999999996</v>
      </c>
      <c r="G47" s="146">
        <v>157.37799999999999</v>
      </c>
      <c r="H47" s="146">
        <v>12388.606899999999</v>
      </c>
      <c r="I47" s="146">
        <v>2344.8252000000002</v>
      </c>
      <c r="J47" s="130">
        <v>14733.432099999998</v>
      </c>
      <c r="K47" s="101"/>
      <c r="L47" s="146">
        <v>4109.9146999999994</v>
      </c>
      <c r="M47" s="146">
        <v>157.37799999999999</v>
      </c>
      <c r="N47" s="146">
        <v>4241.1028999999999</v>
      </c>
      <c r="O47" s="146">
        <v>157.36760000000001</v>
      </c>
      <c r="P47" s="146">
        <v>4263.6525999999994</v>
      </c>
      <c r="Q47" s="146">
        <v>157.37799999999999</v>
      </c>
      <c r="R47" s="146">
        <v>12614.6702</v>
      </c>
      <c r="S47" s="146">
        <v>472.12360000000001</v>
      </c>
      <c r="T47" s="130">
        <v>13086.793800000001</v>
      </c>
      <c r="U47" s="101"/>
      <c r="V47" s="146">
        <v>4128.723</v>
      </c>
      <c r="W47" s="146">
        <v>157.37799999999999</v>
      </c>
      <c r="X47" s="146">
        <v>4197.2618000000002</v>
      </c>
      <c r="Y47" s="146">
        <v>178.3314</v>
      </c>
      <c r="Z47" s="146">
        <v>5007.2612999999992</v>
      </c>
      <c r="AA47" s="146">
        <v>157.37799999999999</v>
      </c>
      <c r="AB47" s="146">
        <v>13333.2461</v>
      </c>
      <c r="AC47" s="146">
        <v>493.0874</v>
      </c>
      <c r="AD47" s="130">
        <v>13826.333500000001</v>
      </c>
      <c r="AE47" s="101"/>
      <c r="AF47" s="146">
        <v>4821.6655000000001</v>
      </c>
      <c r="AG47" s="146">
        <v>157.37799999999999</v>
      </c>
      <c r="AH47" s="146">
        <v>4232.277</v>
      </c>
      <c r="AI47" s="146">
        <v>162.0736</v>
      </c>
      <c r="AJ47" s="146">
        <v>7599.1111000000001</v>
      </c>
      <c r="AK47" s="146">
        <v>1258.5638000000001</v>
      </c>
      <c r="AL47" s="146">
        <v>16653.053599999996</v>
      </c>
      <c r="AM47" s="146">
        <v>1578.0154</v>
      </c>
      <c r="AN47" s="119">
        <v>18231.068999999996</v>
      </c>
      <c r="AO47" s="101"/>
      <c r="AP47" s="146">
        <v>54989.576799999995</v>
      </c>
      <c r="AQ47" s="146">
        <v>4888.0515999999998</v>
      </c>
      <c r="AR47" s="146">
        <v>59877.628399999994</v>
      </c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  <c r="BI47" s="101"/>
    </row>
    <row r="48" spans="1:79" hidden="1" x14ac:dyDescent="0.25">
      <c r="A48" s="145" t="s">
        <v>64</v>
      </c>
      <c r="B48" s="146">
        <v>5555.4974999999995</v>
      </c>
      <c r="C48" s="146">
        <v>389.6361</v>
      </c>
      <c r="D48" s="146">
        <v>6051.3004999999994</v>
      </c>
      <c r="E48" s="146">
        <v>4394.0195999999996</v>
      </c>
      <c r="F48" s="146">
        <v>5864.1196</v>
      </c>
      <c r="G48" s="146">
        <v>381.339</v>
      </c>
      <c r="H48" s="146">
        <v>17470.917600000001</v>
      </c>
      <c r="I48" s="146">
        <v>5164.9947000000002</v>
      </c>
      <c r="J48" s="130">
        <v>22635.9123</v>
      </c>
      <c r="K48" s="101"/>
      <c r="L48" s="146">
        <v>5775.9309999999987</v>
      </c>
      <c r="M48" s="146">
        <v>381.339</v>
      </c>
      <c r="N48" s="146">
        <v>6092.2111999999997</v>
      </c>
      <c r="O48" s="146">
        <v>381.31380000000001</v>
      </c>
      <c r="P48" s="146">
        <v>6148.2134999999998</v>
      </c>
      <c r="Q48" s="146">
        <v>381.339</v>
      </c>
      <c r="R48" s="146">
        <v>18016.355699999996</v>
      </c>
      <c r="S48" s="146">
        <v>1143.9918</v>
      </c>
      <c r="T48" s="130">
        <v>19160.347499999996</v>
      </c>
      <c r="U48" s="101"/>
      <c r="V48" s="146">
        <v>5802.1931999999988</v>
      </c>
      <c r="W48" s="146">
        <v>381.339</v>
      </c>
      <c r="X48" s="146">
        <v>5986.3254999999999</v>
      </c>
      <c r="Y48" s="146">
        <v>432.11070000000001</v>
      </c>
      <c r="Z48" s="146">
        <v>7741.6834999999992</v>
      </c>
      <c r="AA48" s="146">
        <v>381.339</v>
      </c>
      <c r="AB48" s="146">
        <v>19530.2022</v>
      </c>
      <c r="AC48" s="146">
        <v>1194.7887000000001</v>
      </c>
      <c r="AD48" s="130">
        <v>20724.990900000001</v>
      </c>
      <c r="AE48" s="101"/>
      <c r="AF48" s="146">
        <v>7175.2258000000002</v>
      </c>
      <c r="AG48" s="146">
        <v>381.339</v>
      </c>
      <c r="AH48" s="146">
        <v>6097.1647000000003</v>
      </c>
      <c r="AI48" s="146">
        <v>392.71680000000003</v>
      </c>
      <c r="AJ48" s="146">
        <v>13065.258999999998</v>
      </c>
      <c r="AK48" s="146">
        <v>3049.5969</v>
      </c>
      <c r="AL48" s="146">
        <v>26337.6495</v>
      </c>
      <c r="AM48" s="146">
        <v>3823.6527000000001</v>
      </c>
      <c r="AN48" s="119">
        <v>30161.302199999998</v>
      </c>
      <c r="AO48" s="101"/>
      <c r="AP48" s="146">
        <v>81355.125</v>
      </c>
      <c r="AQ48" s="146">
        <v>11327.427900000001</v>
      </c>
      <c r="AR48" s="146">
        <v>92682.552899999995</v>
      </c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  <c r="BI48" s="101"/>
    </row>
    <row r="49" spans="1:44" hidden="1" x14ac:dyDescent="0.25">
      <c r="A49" s="158" t="s">
        <v>65</v>
      </c>
      <c r="B49" s="146">
        <v>0</v>
      </c>
      <c r="C49" s="146">
        <v>0</v>
      </c>
      <c r="D49" s="146">
        <v>0</v>
      </c>
      <c r="E49" s="146">
        <v>0</v>
      </c>
      <c r="F49" s="146">
        <v>0</v>
      </c>
      <c r="G49" s="146">
        <v>0</v>
      </c>
      <c r="H49" s="146">
        <v>0</v>
      </c>
      <c r="I49" s="146">
        <v>0</v>
      </c>
      <c r="J49" s="130">
        <v>0</v>
      </c>
      <c r="K49" s="101"/>
      <c r="L49" s="146">
        <v>0</v>
      </c>
      <c r="M49" s="146">
        <v>0</v>
      </c>
      <c r="N49" s="146">
        <v>0</v>
      </c>
      <c r="O49" s="146">
        <v>0</v>
      </c>
      <c r="P49" s="146">
        <v>0</v>
      </c>
      <c r="Q49" s="146">
        <v>0</v>
      </c>
      <c r="R49" s="146">
        <v>0</v>
      </c>
      <c r="S49" s="146">
        <v>0</v>
      </c>
      <c r="T49" s="130">
        <v>0</v>
      </c>
      <c r="U49" s="101"/>
      <c r="V49" s="146">
        <v>0</v>
      </c>
      <c r="W49" s="146">
        <v>0</v>
      </c>
      <c r="X49" s="146">
        <v>0</v>
      </c>
      <c r="Y49" s="146">
        <v>0</v>
      </c>
      <c r="Z49" s="146">
        <v>0</v>
      </c>
      <c r="AA49" s="146">
        <v>0</v>
      </c>
      <c r="AB49" s="146">
        <v>0</v>
      </c>
      <c r="AC49" s="146">
        <v>0</v>
      </c>
      <c r="AD49" s="130">
        <v>0</v>
      </c>
      <c r="AE49" s="101"/>
      <c r="AF49" s="146">
        <v>0</v>
      </c>
      <c r="AG49" s="146">
        <v>0</v>
      </c>
      <c r="AH49" s="146">
        <v>0</v>
      </c>
      <c r="AI49" s="146">
        <v>0</v>
      </c>
      <c r="AJ49" s="146">
        <v>0</v>
      </c>
      <c r="AK49" s="146">
        <v>0</v>
      </c>
      <c r="AL49" s="146">
        <v>0</v>
      </c>
      <c r="AM49" s="146">
        <v>0</v>
      </c>
      <c r="AN49" s="119">
        <v>0</v>
      </c>
      <c r="AO49" s="101"/>
      <c r="AP49" s="146">
        <v>0</v>
      </c>
      <c r="AQ49" s="146">
        <v>0</v>
      </c>
      <c r="AR49" s="146">
        <v>0</v>
      </c>
    </row>
    <row r="50" spans="1:44" hidden="1" x14ac:dyDescent="0.25">
      <c r="A50" s="158" t="s">
        <v>66</v>
      </c>
      <c r="B50" s="146">
        <v>47.141099999999994</v>
      </c>
      <c r="C50" s="146">
        <v>6.1847000000000003</v>
      </c>
      <c r="D50" s="146">
        <v>48.316699999999997</v>
      </c>
      <c r="E50" s="146">
        <v>46.053000000000004</v>
      </c>
      <c r="F50" s="146">
        <v>48.4818</v>
      </c>
      <c r="G50" s="146">
        <v>6.0529999999999999</v>
      </c>
      <c r="H50" s="146">
        <v>143.93960000000001</v>
      </c>
      <c r="I50" s="146">
        <v>58.290700000000008</v>
      </c>
      <c r="J50" s="130">
        <v>202.23030000000003</v>
      </c>
      <c r="K50" s="101"/>
      <c r="L50" s="146">
        <v>47.123599999999996</v>
      </c>
      <c r="M50" s="146">
        <v>6.0529999999999999</v>
      </c>
      <c r="N50" s="146">
        <v>49.646000000000001</v>
      </c>
      <c r="O50" s="146">
        <v>6.0526</v>
      </c>
      <c r="P50" s="146">
        <v>49.710700000000003</v>
      </c>
      <c r="Q50" s="146">
        <v>6.0529999999999999</v>
      </c>
      <c r="R50" s="146">
        <v>146.4803</v>
      </c>
      <c r="S50" s="146">
        <v>18.1586</v>
      </c>
      <c r="T50" s="130">
        <v>164.63890000000001</v>
      </c>
      <c r="U50" s="101"/>
      <c r="V50" s="146">
        <v>47.123599999999996</v>
      </c>
      <c r="W50" s="146">
        <v>6.0529999999999999</v>
      </c>
      <c r="X50" s="146">
        <v>48.047699999999999</v>
      </c>
      <c r="Y50" s="146">
        <v>6.8589000000000002</v>
      </c>
      <c r="Z50" s="146">
        <v>56.682900000000004</v>
      </c>
      <c r="AA50" s="146">
        <v>6.0529999999999999</v>
      </c>
      <c r="AB50" s="146">
        <v>151.85419999999999</v>
      </c>
      <c r="AC50" s="146">
        <v>18.9649</v>
      </c>
      <c r="AD50" s="130">
        <v>170.81909999999999</v>
      </c>
      <c r="AE50" s="101"/>
      <c r="AF50" s="146">
        <v>48.831099999999999</v>
      </c>
      <c r="AG50" s="146">
        <v>6.0529999999999999</v>
      </c>
      <c r="AH50" s="146">
        <v>50.331600000000002</v>
      </c>
      <c r="AI50" s="146">
        <v>6.2336</v>
      </c>
      <c r="AJ50" s="146">
        <v>66.264299999999992</v>
      </c>
      <c r="AK50" s="146">
        <v>48.406300000000002</v>
      </c>
      <c r="AL50" s="146">
        <v>165.42700000000002</v>
      </c>
      <c r="AM50" s="146">
        <v>60.692900000000002</v>
      </c>
      <c r="AN50" s="119">
        <v>226.11990000000003</v>
      </c>
      <c r="AO50" s="101"/>
      <c r="AP50" s="146">
        <v>607.7011</v>
      </c>
      <c r="AQ50" s="146">
        <v>156.1071</v>
      </c>
      <c r="AR50" s="146">
        <v>763.80819999999994</v>
      </c>
    </row>
    <row r="51" spans="1:44" hidden="1" x14ac:dyDescent="0.25">
      <c r="A51" s="158" t="s">
        <v>67</v>
      </c>
      <c r="B51" s="146">
        <v>590.45029999999997</v>
      </c>
      <c r="C51" s="146">
        <v>30.923500000000004</v>
      </c>
      <c r="D51" s="146">
        <v>706.40660000000014</v>
      </c>
      <c r="E51" s="146">
        <v>644.89850000000001</v>
      </c>
      <c r="F51" s="146">
        <v>626.34670000000006</v>
      </c>
      <c r="G51" s="146">
        <v>30.265000000000001</v>
      </c>
      <c r="H51" s="146">
        <v>1923.2036000000001</v>
      </c>
      <c r="I51" s="146">
        <v>706.08699999999999</v>
      </c>
      <c r="J51" s="130">
        <v>2629.2906000000003</v>
      </c>
      <c r="K51" s="101"/>
      <c r="L51" s="146">
        <v>620.54590000000007</v>
      </c>
      <c r="M51" s="146">
        <v>30.265000000000001</v>
      </c>
      <c r="N51" s="146">
        <v>651.86830000000009</v>
      </c>
      <c r="O51" s="146">
        <v>30.263000000000002</v>
      </c>
      <c r="P51" s="146">
        <v>657.02390000000003</v>
      </c>
      <c r="Q51" s="146">
        <v>30.265000000000001</v>
      </c>
      <c r="R51" s="146">
        <v>1929.4381000000003</v>
      </c>
      <c r="S51" s="146">
        <v>90.793000000000006</v>
      </c>
      <c r="T51" s="130">
        <v>2020.2311000000004</v>
      </c>
      <c r="U51" s="101"/>
      <c r="V51" s="146">
        <v>625.2654</v>
      </c>
      <c r="W51" s="146">
        <v>30.265000000000001</v>
      </c>
      <c r="X51" s="146">
        <v>642.63240000000008</v>
      </c>
      <c r="Y51" s="146">
        <v>34.294499999999999</v>
      </c>
      <c r="Z51" s="146">
        <v>797.94240000000002</v>
      </c>
      <c r="AA51" s="146">
        <v>30.265000000000001</v>
      </c>
      <c r="AB51" s="146">
        <v>2065.8402000000001</v>
      </c>
      <c r="AC51" s="146">
        <v>94.8245</v>
      </c>
      <c r="AD51" s="130">
        <v>2160.6647000000003</v>
      </c>
      <c r="AE51" s="101"/>
      <c r="AF51" s="146">
        <v>726.05010000000016</v>
      </c>
      <c r="AG51" s="146">
        <v>30.265000000000001</v>
      </c>
      <c r="AH51" s="146">
        <v>649.78270000000009</v>
      </c>
      <c r="AI51" s="146">
        <v>31.168000000000003</v>
      </c>
      <c r="AJ51" s="146">
        <v>1122.4861000000001</v>
      </c>
      <c r="AK51" s="146">
        <v>242.03150000000002</v>
      </c>
      <c r="AL51" s="146">
        <v>2498.3189000000002</v>
      </c>
      <c r="AM51" s="146">
        <v>303.46449999999999</v>
      </c>
      <c r="AN51" s="119">
        <v>2801.7834000000003</v>
      </c>
      <c r="AO51" s="101"/>
      <c r="AP51" s="146">
        <v>8416.8008000000009</v>
      </c>
      <c r="AQ51" s="146">
        <v>1195.1690000000001</v>
      </c>
      <c r="AR51" s="146">
        <v>9611.9698000000008</v>
      </c>
    </row>
    <row r="52" spans="1:44" hidden="1" x14ac:dyDescent="0.25">
      <c r="A52" s="145" t="s">
        <v>68</v>
      </c>
      <c r="B52" s="146">
        <v>3658.2166999999999</v>
      </c>
      <c r="C52" s="146">
        <v>95.07</v>
      </c>
      <c r="D52" s="146">
        <v>3698.7822999999994</v>
      </c>
      <c r="E52" s="146">
        <v>2489.424</v>
      </c>
      <c r="F52" s="146">
        <v>3728.5439999999999</v>
      </c>
      <c r="G52" s="146">
        <v>103.548</v>
      </c>
      <c r="H52" s="146">
        <v>11085.543000000001</v>
      </c>
      <c r="I52" s="146">
        <v>2688.0419999999999</v>
      </c>
      <c r="J52" s="130">
        <v>13773.585000000001</v>
      </c>
      <c r="K52" s="101"/>
      <c r="L52" s="146">
        <v>3728.5439999999999</v>
      </c>
      <c r="M52" s="146">
        <v>89.423999999999992</v>
      </c>
      <c r="N52" s="146">
        <v>3761.0597999999995</v>
      </c>
      <c r="O52" s="146">
        <v>89.423999999999992</v>
      </c>
      <c r="P52" s="146">
        <v>3845.9315999999999</v>
      </c>
      <c r="Q52" s="146">
        <v>89.423999999999992</v>
      </c>
      <c r="R52" s="146">
        <v>11335.535399999999</v>
      </c>
      <c r="S52" s="146">
        <v>268.27199999999999</v>
      </c>
      <c r="T52" s="130">
        <v>11603.8074</v>
      </c>
      <c r="U52" s="101"/>
      <c r="V52" s="146">
        <v>3762.8278999999998</v>
      </c>
      <c r="W52" s="146">
        <v>104.85</v>
      </c>
      <c r="X52" s="146">
        <v>3861.5839999999994</v>
      </c>
      <c r="Y52" s="146">
        <v>131.85</v>
      </c>
      <c r="Z52" s="146">
        <v>5113.5182999999997</v>
      </c>
      <c r="AA52" s="146">
        <v>89.423999999999992</v>
      </c>
      <c r="AB52" s="146">
        <v>12737.930199999999</v>
      </c>
      <c r="AC52" s="146">
        <v>326.12399999999997</v>
      </c>
      <c r="AD52" s="130">
        <v>13064.054199999999</v>
      </c>
      <c r="AE52" s="101"/>
      <c r="AF52" s="146">
        <v>5391.6167999999998</v>
      </c>
      <c r="AG52" s="146">
        <v>89.423999999999992</v>
      </c>
      <c r="AH52" s="146">
        <v>3740.5275000000001</v>
      </c>
      <c r="AI52" s="146">
        <v>97.775999999999996</v>
      </c>
      <c r="AJ52" s="146">
        <v>5845.3508999999995</v>
      </c>
      <c r="AK52" s="146">
        <v>2326.7159999999999</v>
      </c>
      <c r="AL52" s="146">
        <v>14977.495200000001</v>
      </c>
      <c r="AM52" s="146">
        <v>2513.9160000000002</v>
      </c>
      <c r="AN52" s="119">
        <v>17491.411200000002</v>
      </c>
      <c r="AO52" s="101"/>
      <c r="AP52" s="146">
        <v>50136.503800000006</v>
      </c>
      <c r="AQ52" s="146">
        <v>5796.3539999999994</v>
      </c>
      <c r="AR52" s="146">
        <v>55932.857800000005</v>
      </c>
    </row>
    <row r="53" spans="1:44" hidden="1" x14ac:dyDescent="0.25">
      <c r="A53" s="145" t="s">
        <v>69</v>
      </c>
      <c r="B53" s="146">
        <v>921.36789999999996</v>
      </c>
      <c r="C53" s="146">
        <v>23.767499999999998</v>
      </c>
      <c r="D53" s="146">
        <v>924.37519999999995</v>
      </c>
      <c r="E53" s="146">
        <v>622.35599999999999</v>
      </c>
      <c r="F53" s="146">
        <v>921.00579999999991</v>
      </c>
      <c r="G53" s="146">
        <v>25.887</v>
      </c>
      <c r="H53" s="146">
        <v>2766.7489</v>
      </c>
      <c r="I53" s="146">
        <v>672.01049999999998</v>
      </c>
      <c r="J53" s="130">
        <v>3438.7593999999999</v>
      </c>
      <c r="K53" s="101"/>
      <c r="L53" s="146">
        <v>921.00579999999991</v>
      </c>
      <c r="M53" s="146">
        <v>22.355999999999998</v>
      </c>
      <c r="N53" s="146">
        <v>924.49939999999992</v>
      </c>
      <c r="O53" s="146">
        <v>22.355999999999998</v>
      </c>
      <c r="P53" s="146">
        <v>928.12020000000007</v>
      </c>
      <c r="Q53" s="146">
        <v>22.355999999999998</v>
      </c>
      <c r="R53" s="146">
        <v>2773.6253999999999</v>
      </c>
      <c r="S53" s="146">
        <v>67.067999999999998</v>
      </c>
      <c r="T53" s="130">
        <v>2840.6934000000001</v>
      </c>
      <c r="U53" s="101"/>
      <c r="V53" s="146">
        <v>934.78109999999992</v>
      </c>
      <c r="W53" s="146">
        <v>26.212499999999999</v>
      </c>
      <c r="X53" s="146">
        <v>946.15449999999998</v>
      </c>
      <c r="Y53" s="146">
        <v>32.962499999999999</v>
      </c>
      <c r="Z53" s="146">
        <v>1053.1429000000001</v>
      </c>
      <c r="AA53" s="146">
        <v>22.355999999999998</v>
      </c>
      <c r="AB53" s="146">
        <v>2934.0784999999996</v>
      </c>
      <c r="AC53" s="146">
        <v>81.530999999999992</v>
      </c>
      <c r="AD53" s="130">
        <v>3015.6094999999996</v>
      </c>
      <c r="AE53" s="101"/>
      <c r="AF53" s="146">
        <v>1030.2325000000001</v>
      </c>
      <c r="AG53" s="146">
        <v>22.355999999999998</v>
      </c>
      <c r="AH53" s="146">
        <v>916.91</v>
      </c>
      <c r="AI53" s="146">
        <v>24.443999999999999</v>
      </c>
      <c r="AJ53" s="146">
        <v>1430.3469</v>
      </c>
      <c r="AK53" s="146">
        <v>581.67899999999997</v>
      </c>
      <c r="AL53" s="146">
        <v>3377.4894000000004</v>
      </c>
      <c r="AM53" s="146">
        <v>628.47900000000004</v>
      </c>
      <c r="AN53" s="119">
        <v>4005.9684000000007</v>
      </c>
      <c r="AO53" s="101"/>
      <c r="AP53" s="146">
        <v>11851.9422</v>
      </c>
      <c r="AQ53" s="146">
        <v>1449.0884999999998</v>
      </c>
      <c r="AR53" s="146">
        <v>13301.030699999999</v>
      </c>
    </row>
    <row r="54" spans="1:44" hidden="1" x14ac:dyDescent="0.25">
      <c r="A54" s="142" t="s">
        <v>70</v>
      </c>
      <c r="B54" s="146">
        <v>185.4999</v>
      </c>
      <c r="C54" s="146">
        <v>6.3380000000000001</v>
      </c>
      <c r="D54" s="146">
        <v>185.51519999999999</v>
      </c>
      <c r="E54" s="146">
        <v>165.9616</v>
      </c>
      <c r="F54" s="146">
        <v>185.20859999999999</v>
      </c>
      <c r="G54" s="146">
        <v>6.9032000000000009</v>
      </c>
      <c r="H54" s="146">
        <v>556.22370000000001</v>
      </c>
      <c r="I54" s="146">
        <v>179.2028</v>
      </c>
      <c r="J54" s="130">
        <v>735.42650000000003</v>
      </c>
      <c r="K54" s="101"/>
      <c r="L54" s="146">
        <v>185.20859999999999</v>
      </c>
      <c r="M54" s="146">
        <v>5.9615999999999998</v>
      </c>
      <c r="N54" s="146">
        <v>185.20859999999999</v>
      </c>
      <c r="O54" s="146">
        <v>5.9615999999999998</v>
      </c>
      <c r="P54" s="146">
        <v>185.20859999999999</v>
      </c>
      <c r="Q54" s="146">
        <v>5.9615999999999998</v>
      </c>
      <c r="R54" s="146">
        <v>555.62580000000003</v>
      </c>
      <c r="S54" s="146">
        <v>17.884800000000002</v>
      </c>
      <c r="T54" s="130">
        <v>573.51060000000007</v>
      </c>
      <c r="U54" s="101"/>
      <c r="V54" s="146">
        <v>186.86489999999998</v>
      </c>
      <c r="W54" s="146">
        <v>6.99</v>
      </c>
      <c r="X54" s="146">
        <v>189.85050000000001</v>
      </c>
      <c r="Y54" s="146">
        <v>8.7900000000000009</v>
      </c>
      <c r="Z54" s="146">
        <v>212.81669999999997</v>
      </c>
      <c r="AA54" s="146">
        <v>5.9615999999999998</v>
      </c>
      <c r="AB54" s="146">
        <v>589.53210000000001</v>
      </c>
      <c r="AC54" s="146">
        <v>21.741599999999998</v>
      </c>
      <c r="AD54" s="130">
        <v>611.27369999999996</v>
      </c>
      <c r="AE54" s="101"/>
      <c r="AF54" s="146">
        <v>208.28789999999998</v>
      </c>
      <c r="AG54" s="146">
        <v>5.9615999999999998</v>
      </c>
      <c r="AH54" s="146">
        <v>185.9922</v>
      </c>
      <c r="AI54" s="146">
        <v>6.5184000000000006</v>
      </c>
      <c r="AJ54" s="146">
        <v>254.89769999999999</v>
      </c>
      <c r="AK54" s="146">
        <v>155.11440000000002</v>
      </c>
      <c r="AL54" s="146">
        <v>649.17779999999993</v>
      </c>
      <c r="AM54" s="146">
        <v>167.59440000000004</v>
      </c>
      <c r="AN54" s="119">
        <v>816.7722</v>
      </c>
      <c r="AO54" s="101"/>
      <c r="AP54" s="146">
        <v>2350.5594000000001</v>
      </c>
      <c r="AQ54" s="146">
        <v>386.42360000000008</v>
      </c>
      <c r="AR54" s="146">
        <v>2736.9830000000002</v>
      </c>
    </row>
    <row r="55" spans="1:44" hidden="1" x14ac:dyDescent="0.25">
      <c r="A55" s="142" t="s">
        <v>71</v>
      </c>
      <c r="B55" s="146">
        <v>1559.9834000000001</v>
      </c>
      <c r="C55" s="146">
        <v>31.54</v>
      </c>
      <c r="D55" s="146">
        <v>1120.0312999999999</v>
      </c>
      <c r="E55" s="146">
        <v>580.86560000000009</v>
      </c>
      <c r="F55" s="146">
        <v>1168.8748000000001</v>
      </c>
      <c r="G55" s="146">
        <v>24.161200000000004</v>
      </c>
      <c r="H55" s="146">
        <v>3848.8895000000002</v>
      </c>
      <c r="I55" s="146">
        <v>636.56679999999994</v>
      </c>
      <c r="J55" s="130">
        <v>4485.4562999999998</v>
      </c>
      <c r="K55" s="101"/>
      <c r="L55" s="146">
        <v>1189.9866</v>
      </c>
      <c r="M55" s="146">
        <v>20.865600000000001</v>
      </c>
      <c r="N55" s="146">
        <v>1206.5171000000003</v>
      </c>
      <c r="O55" s="146">
        <v>20.865600000000001</v>
      </c>
      <c r="P55" s="146">
        <v>1226.1607000000001</v>
      </c>
      <c r="Q55" s="146">
        <v>20.865600000000001</v>
      </c>
      <c r="R55" s="146">
        <v>3622.6644000000001</v>
      </c>
      <c r="S55" s="146">
        <v>62.596800000000009</v>
      </c>
      <c r="T55" s="130">
        <v>3685.2611999999999</v>
      </c>
      <c r="U55" s="101"/>
      <c r="V55" s="146">
        <v>1211.3440000000001</v>
      </c>
      <c r="W55" s="146">
        <v>24.465000000000003</v>
      </c>
      <c r="X55" s="146">
        <v>1246.086</v>
      </c>
      <c r="Y55" s="146">
        <v>30.765000000000004</v>
      </c>
      <c r="Z55" s="146">
        <v>1549.8094000000001</v>
      </c>
      <c r="AA55" s="146">
        <v>20.865600000000001</v>
      </c>
      <c r="AB55" s="146">
        <v>4007.2393999999999</v>
      </c>
      <c r="AC55" s="146">
        <v>76.095600000000005</v>
      </c>
      <c r="AD55" s="130">
        <v>4083.335</v>
      </c>
      <c r="AE55" s="101"/>
      <c r="AF55" s="146">
        <v>1548.4068000000002</v>
      </c>
      <c r="AG55" s="146">
        <v>20.865600000000001</v>
      </c>
      <c r="AH55" s="146">
        <v>1204.7379000000001</v>
      </c>
      <c r="AI55" s="146">
        <v>22.814400000000003</v>
      </c>
      <c r="AJ55" s="146">
        <v>2042.4136000000001</v>
      </c>
      <c r="AK55" s="146">
        <v>542.9004000000001</v>
      </c>
      <c r="AL55" s="146">
        <v>4795.5583000000006</v>
      </c>
      <c r="AM55" s="146">
        <v>586.58040000000017</v>
      </c>
      <c r="AN55" s="119">
        <v>5382.1387000000004</v>
      </c>
      <c r="AO55" s="101"/>
      <c r="AP55" s="146">
        <v>16274.351600000002</v>
      </c>
      <c r="AQ55" s="146">
        <v>1361.8396000000002</v>
      </c>
      <c r="AR55" s="146">
        <v>17636.191200000001</v>
      </c>
    </row>
    <row r="56" spans="1:44" hidden="1" x14ac:dyDescent="0.25">
      <c r="A56" s="142" t="s">
        <v>72</v>
      </c>
      <c r="B56" s="146">
        <v>359.82310000000007</v>
      </c>
      <c r="C56" s="146">
        <v>11.0915</v>
      </c>
      <c r="D56" s="146">
        <v>359.85880000000003</v>
      </c>
      <c r="E56" s="146">
        <v>290.43280000000004</v>
      </c>
      <c r="F56" s="146">
        <v>359.14340000000004</v>
      </c>
      <c r="G56" s="146">
        <v>12.080600000000002</v>
      </c>
      <c r="H56" s="146">
        <v>1078.8253</v>
      </c>
      <c r="I56" s="146">
        <v>313.60489999999999</v>
      </c>
      <c r="J56" s="130">
        <v>1392.4302</v>
      </c>
      <c r="K56" s="101"/>
      <c r="L56" s="146">
        <v>359.14340000000004</v>
      </c>
      <c r="M56" s="146">
        <v>10.4328</v>
      </c>
      <c r="N56" s="146">
        <v>359.14340000000004</v>
      </c>
      <c r="O56" s="146">
        <v>10.4328</v>
      </c>
      <c r="P56" s="146">
        <v>359.14340000000004</v>
      </c>
      <c r="Q56" s="146">
        <v>10.4328</v>
      </c>
      <c r="R56" s="146">
        <v>1077.4302</v>
      </c>
      <c r="S56" s="146">
        <v>31.298400000000004</v>
      </c>
      <c r="T56" s="130">
        <v>1108.7285999999999</v>
      </c>
      <c r="U56" s="101"/>
      <c r="V56" s="146">
        <v>363.00810000000001</v>
      </c>
      <c r="W56" s="146">
        <v>12.232500000000002</v>
      </c>
      <c r="X56" s="146">
        <v>369.97450000000003</v>
      </c>
      <c r="Y56" s="146">
        <v>15.382500000000002</v>
      </c>
      <c r="Z56" s="146">
        <v>423.56230000000005</v>
      </c>
      <c r="AA56" s="146">
        <v>10.4328</v>
      </c>
      <c r="AB56" s="146">
        <v>1156.5449000000001</v>
      </c>
      <c r="AC56" s="146">
        <v>38.047800000000002</v>
      </c>
      <c r="AD56" s="130">
        <v>1194.5927000000001</v>
      </c>
      <c r="AE56" s="101"/>
      <c r="AF56" s="146">
        <v>412.99510000000004</v>
      </c>
      <c r="AG56" s="146">
        <v>10.4328</v>
      </c>
      <c r="AH56" s="146">
        <v>360.97180000000003</v>
      </c>
      <c r="AI56" s="146">
        <v>11.407200000000001</v>
      </c>
      <c r="AJ56" s="146">
        <v>521.75130000000013</v>
      </c>
      <c r="AK56" s="146">
        <v>271.45020000000005</v>
      </c>
      <c r="AL56" s="146">
        <v>1295.7182000000003</v>
      </c>
      <c r="AM56" s="146">
        <v>293.29020000000008</v>
      </c>
      <c r="AN56" s="119">
        <v>1589.0084000000004</v>
      </c>
      <c r="AO56" s="101"/>
      <c r="AP56" s="146">
        <v>4608.5186000000003</v>
      </c>
      <c r="AQ56" s="146">
        <v>676.24130000000014</v>
      </c>
      <c r="AR56" s="146">
        <v>5284.7599000000009</v>
      </c>
    </row>
    <row r="57" spans="1:44" hidden="1" x14ac:dyDescent="0.25">
      <c r="A57" s="142" t="s">
        <v>73</v>
      </c>
      <c r="B57" s="146">
        <v>1564.5</v>
      </c>
      <c r="C57" s="146">
        <v>927.16499999999996</v>
      </c>
      <c r="D57" s="146">
        <v>1564.5</v>
      </c>
      <c r="E57" s="146">
        <v>8459.8349999999991</v>
      </c>
      <c r="F57" s="146">
        <v>1564.5</v>
      </c>
      <c r="G57" s="146">
        <v>3387.8049999999998</v>
      </c>
      <c r="H57" s="146">
        <v>4693.5</v>
      </c>
      <c r="I57" s="146">
        <v>12774.805</v>
      </c>
      <c r="J57" s="130">
        <v>17468.305</v>
      </c>
      <c r="K57" s="101"/>
      <c r="L57" s="146">
        <v>2514.5309999999999</v>
      </c>
      <c r="M57" s="146">
        <v>916.81500000000005</v>
      </c>
      <c r="N57" s="146">
        <v>2706.8114999999998</v>
      </c>
      <c r="O57" s="146">
        <v>973.55</v>
      </c>
      <c r="P57" s="146">
        <v>2706.8114999999998</v>
      </c>
      <c r="Q57" s="146">
        <v>916.81500000000005</v>
      </c>
      <c r="R57" s="146">
        <v>7928.1539999999995</v>
      </c>
      <c r="S57" s="146">
        <v>2807.1800000000003</v>
      </c>
      <c r="T57" s="130">
        <v>10735.333999999999</v>
      </c>
      <c r="U57" s="101"/>
      <c r="V57" s="146">
        <v>2706.8114999999998</v>
      </c>
      <c r="W57" s="146">
        <v>916.81500000000005</v>
      </c>
      <c r="X57" s="146">
        <v>2706.8114999999998</v>
      </c>
      <c r="Y57" s="146">
        <v>1018.155</v>
      </c>
      <c r="Z57" s="146">
        <v>4292.3615</v>
      </c>
      <c r="AA57" s="146">
        <v>1284.4175</v>
      </c>
      <c r="AB57" s="146">
        <v>9705.9845000000005</v>
      </c>
      <c r="AC57" s="146">
        <v>3219.3874999999998</v>
      </c>
      <c r="AD57" s="130">
        <v>12925.371999999999</v>
      </c>
      <c r="AE57" s="101"/>
      <c r="AF57" s="146">
        <v>5679.3614999999991</v>
      </c>
      <c r="AG57" s="146">
        <v>1483.3665000000001</v>
      </c>
      <c r="AH57" s="146">
        <v>5679.3614999999991</v>
      </c>
      <c r="AI57" s="146">
        <v>1515.6410000000001</v>
      </c>
      <c r="AJ57" s="146">
        <v>6542.735999999999</v>
      </c>
      <c r="AK57" s="146">
        <v>6104.4465</v>
      </c>
      <c r="AL57" s="146">
        <v>17901.458999999999</v>
      </c>
      <c r="AM57" s="146">
        <v>9103.4539999999997</v>
      </c>
      <c r="AN57" s="119">
        <v>27004.913</v>
      </c>
      <c r="AO57" s="101"/>
      <c r="AP57" s="146">
        <v>40229.097500000003</v>
      </c>
      <c r="AQ57" s="146">
        <v>27904.826500000003</v>
      </c>
      <c r="AR57" s="146">
        <v>68133.923999999999</v>
      </c>
    </row>
    <row r="58" spans="1:44" hidden="1" x14ac:dyDescent="0.25">
      <c r="A58" s="142" t="s">
        <v>74</v>
      </c>
      <c r="B58" s="146">
        <v>2805.8859000000002</v>
      </c>
      <c r="C58" s="146">
        <v>945.87899999999991</v>
      </c>
      <c r="D58" s="146">
        <v>1935.7163</v>
      </c>
      <c r="E58" s="146">
        <v>8459.8349999999991</v>
      </c>
      <c r="F58" s="146">
        <v>2272.6908000000003</v>
      </c>
      <c r="G58" s="146">
        <v>3387.8049999999998</v>
      </c>
      <c r="H58" s="146">
        <v>7014.2929999999997</v>
      </c>
      <c r="I58" s="146">
        <v>12793.519</v>
      </c>
      <c r="J58" s="130">
        <v>19807.811999999998</v>
      </c>
      <c r="K58" s="101"/>
      <c r="L58" s="146">
        <v>3069.0459999999998</v>
      </c>
      <c r="M58" s="146">
        <v>916.81500000000005</v>
      </c>
      <c r="N58" s="146">
        <v>3261.3264999999997</v>
      </c>
      <c r="O58" s="146">
        <v>973.55</v>
      </c>
      <c r="P58" s="146">
        <v>3261.3264999999997</v>
      </c>
      <c r="Q58" s="146">
        <v>916.81500000000005</v>
      </c>
      <c r="R58" s="146">
        <v>9591.6990000000005</v>
      </c>
      <c r="S58" s="146">
        <v>2807.1800000000003</v>
      </c>
      <c r="T58" s="130">
        <v>12398.879000000001</v>
      </c>
      <c r="U58" s="101"/>
      <c r="V58" s="146">
        <v>3175.6061</v>
      </c>
      <c r="W58" s="146">
        <v>916.81500000000005</v>
      </c>
      <c r="X58" s="146">
        <v>3219.0628999999999</v>
      </c>
      <c r="Y58" s="146">
        <v>1018.155</v>
      </c>
      <c r="Z58" s="146">
        <v>3688.2889</v>
      </c>
      <c r="AA58" s="146">
        <v>936.16250000000002</v>
      </c>
      <c r="AB58" s="146">
        <v>10082.957900000001</v>
      </c>
      <c r="AC58" s="146">
        <v>2871.1324999999997</v>
      </c>
      <c r="AD58" s="130">
        <v>12954.090400000001</v>
      </c>
      <c r="AE58" s="101"/>
      <c r="AF58" s="146">
        <v>2863.2615000000001</v>
      </c>
      <c r="AG58" s="146">
        <v>946.63350000000003</v>
      </c>
      <c r="AH58" s="146">
        <v>2863.2615000000001</v>
      </c>
      <c r="AI58" s="146">
        <v>959.54899999999998</v>
      </c>
      <c r="AJ58" s="146">
        <v>3726.636</v>
      </c>
      <c r="AK58" s="146">
        <v>4429.9335000000001</v>
      </c>
      <c r="AL58" s="146">
        <v>9453.1589999999997</v>
      </c>
      <c r="AM58" s="146">
        <v>6336.116</v>
      </c>
      <c r="AN58" s="119">
        <v>15789.275</v>
      </c>
      <c r="AO58" s="101"/>
      <c r="AP58" s="146">
        <v>36142.108899999999</v>
      </c>
      <c r="AQ58" s="146">
        <v>24807.947500000002</v>
      </c>
      <c r="AR58" s="146">
        <v>60950.056400000001</v>
      </c>
    </row>
    <row r="59" spans="1:44" hidden="1" x14ac:dyDescent="0.25">
      <c r="A59" s="142" t="s">
        <v>75</v>
      </c>
      <c r="B59" s="146">
        <v>8191.0780000000004</v>
      </c>
      <c r="C59" s="146">
        <v>0.93569999999999998</v>
      </c>
      <c r="D59" s="146">
        <v>9718.2769000000008</v>
      </c>
      <c r="E59" s="146">
        <v>10553.4889</v>
      </c>
      <c r="F59" s="146">
        <v>8959.7989999999991</v>
      </c>
      <c r="G59" s="146">
        <v>-1.3</v>
      </c>
      <c r="H59" s="146">
        <v>26869.153900000001</v>
      </c>
      <c r="I59" s="146">
        <v>10553.124599999999</v>
      </c>
      <c r="J59" s="130">
        <v>37422.2785</v>
      </c>
      <c r="K59" s="101"/>
      <c r="L59" s="146">
        <v>6908.7401999999993</v>
      </c>
      <c r="M59" s="146">
        <v>15.74</v>
      </c>
      <c r="N59" s="146">
        <v>7161.2703999999985</v>
      </c>
      <c r="O59" s="146">
        <v>-1.3</v>
      </c>
      <c r="P59" s="146">
        <v>7090.2952999999989</v>
      </c>
      <c r="Q59" s="146">
        <v>-1.3</v>
      </c>
      <c r="R59" s="146">
        <v>21160.305899999999</v>
      </c>
      <c r="S59" s="146">
        <v>13.139999999999999</v>
      </c>
      <c r="T59" s="130">
        <v>21173.445899999999</v>
      </c>
      <c r="U59" s="101"/>
      <c r="V59" s="146">
        <v>6943.2057999999997</v>
      </c>
      <c r="W59" s="146">
        <v>-1.3</v>
      </c>
      <c r="X59" s="146">
        <v>6906.9331999999995</v>
      </c>
      <c r="Y59" s="146">
        <v>49.62</v>
      </c>
      <c r="Z59" s="146">
        <v>7482.9235000000008</v>
      </c>
      <c r="AA59" s="146">
        <v>-1.3</v>
      </c>
      <c r="AB59" s="146">
        <v>21333.062499999996</v>
      </c>
      <c r="AC59" s="146">
        <v>47.02</v>
      </c>
      <c r="AD59" s="130">
        <v>21380.082499999997</v>
      </c>
      <c r="AE59" s="101"/>
      <c r="AF59" s="146">
        <v>6361.6812999999993</v>
      </c>
      <c r="AG59" s="146">
        <v>-1.3</v>
      </c>
      <c r="AH59" s="146">
        <v>6103.4827999999989</v>
      </c>
      <c r="AI59" s="146">
        <v>-1.3</v>
      </c>
      <c r="AJ59" s="146">
        <v>8984.8055000000004</v>
      </c>
      <c r="AK59" s="146">
        <v>3621.47</v>
      </c>
      <c r="AL59" s="146">
        <v>21449.9696</v>
      </c>
      <c r="AM59" s="146">
        <v>3618.87</v>
      </c>
      <c r="AN59" s="119">
        <v>25068.839599999999</v>
      </c>
      <c r="AO59" s="101"/>
      <c r="AP59" s="146">
        <v>90812.491899999994</v>
      </c>
      <c r="AQ59" s="146">
        <v>14232.154599999998</v>
      </c>
      <c r="AR59" s="146">
        <v>105044.64649999999</v>
      </c>
    </row>
    <row r="60" spans="1:44" hidden="1" x14ac:dyDescent="0.25">
      <c r="A60" s="142" t="s">
        <v>76</v>
      </c>
      <c r="B60" s="146">
        <v>708.67100000000005</v>
      </c>
      <c r="C60" s="146">
        <v>24.738800000000001</v>
      </c>
      <c r="D60" s="146">
        <v>717.96569999999997</v>
      </c>
      <c r="E60" s="146">
        <v>184.21200000000002</v>
      </c>
      <c r="F60" s="146">
        <v>734.66179999999997</v>
      </c>
      <c r="G60" s="146">
        <v>24.212</v>
      </c>
      <c r="H60" s="146">
        <v>2161.2984999999999</v>
      </c>
      <c r="I60" s="146">
        <v>233.16280000000003</v>
      </c>
      <c r="J60" s="130">
        <v>2394.4612999999999</v>
      </c>
      <c r="K60" s="101"/>
      <c r="L60" s="146">
        <v>724.64840000000004</v>
      </c>
      <c r="M60" s="146">
        <v>24.212</v>
      </c>
      <c r="N60" s="146">
        <v>769.15980000000002</v>
      </c>
      <c r="O60" s="146">
        <v>24.2104</v>
      </c>
      <c r="P60" s="146">
        <v>769.79330000000004</v>
      </c>
      <c r="Q60" s="146">
        <v>24.212</v>
      </c>
      <c r="R60" s="146">
        <v>2263.6015000000002</v>
      </c>
      <c r="S60" s="146">
        <v>72.634399999999999</v>
      </c>
      <c r="T60" s="130">
        <v>2336.2359000000001</v>
      </c>
      <c r="U60" s="101"/>
      <c r="V60" s="146">
        <v>728.55870000000004</v>
      </c>
      <c r="W60" s="146">
        <v>24.212</v>
      </c>
      <c r="X60" s="146">
        <v>761.74039999999991</v>
      </c>
      <c r="Y60" s="146">
        <v>27.435600000000001</v>
      </c>
      <c r="Z60" s="146">
        <v>978.51279999999997</v>
      </c>
      <c r="AA60" s="146">
        <v>24.212</v>
      </c>
      <c r="AB60" s="146">
        <v>2468.8118999999997</v>
      </c>
      <c r="AC60" s="146">
        <v>75.8596</v>
      </c>
      <c r="AD60" s="130">
        <v>2544.6714999999995</v>
      </c>
      <c r="AE60" s="101"/>
      <c r="AF60" s="146">
        <v>888.62049999999999</v>
      </c>
      <c r="AG60" s="146">
        <v>24.212</v>
      </c>
      <c r="AH60" s="146">
        <v>770.38210000000015</v>
      </c>
      <c r="AI60" s="146">
        <v>24.9344</v>
      </c>
      <c r="AJ60" s="146">
        <v>1419.2296999999999</v>
      </c>
      <c r="AK60" s="146">
        <v>193.62520000000001</v>
      </c>
      <c r="AL60" s="146">
        <v>3078.2323000000001</v>
      </c>
      <c r="AM60" s="146">
        <v>242.77160000000001</v>
      </c>
      <c r="AN60" s="119">
        <v>3321.0039000000002</v>
      </c>
      <c r="AO60" s="101"/>
      <c r="AP60" s="146">
        <v>9971.9441999999999</v>
      </c>
      <c r="AQ60" s="146">
        <v>624.42840000000001</v>
      </c>
      <c r="AR60" s="146">
        <v>10596.372600000001</v>
      </c>
    </row>
    <row r="61" spans="1:44" hidden="1" x14ac:dyDescent="0.25">
      <c r="A61" s="142" t="s">
        <v>77</v>
      </c>
      <c r="B61" s="146">
        <v>1521.5504000000001</v>
      </c>
      <c r="C61" s="146">
        <v>0</v>
      </c>
      <c r="D61" s="146">
        <v>1525.0691999999999</v>
      </c>
      <c r="E61" s="146">
        <v>0</v>
      </c>
      <c r="F61" s="146">
        <v>1517.8910000000001</v>
      </c>
      <c r="G61" s="146">
        <v>0</v>
      </c>
      <c r="H61" s="146">
        <v>4564.5106000000005</v>
      </c>
      <c r="I61" s="146">
        <v>0</v>
      </c>
      <c r="J61" s="130">
        <v>4564.5106000000005</v>
      </c>
      <c r="K61" s="101"/>
      <c r="L61" s="146">
        <v>1517.8910000000001</v>
      </c>
      <c r="M61" s="146">
        <v>0</v>
      </c>
      <c r="N61" s="146">
        <v>1533.2923999999998</v>
      </c>
      <c r="O61" s="146">
        <v>0</v>
      </c>
      <c r="P61" s="146">
        <v>1517.8910000000001</v>
      </c>
      <c r="Q61" s="146">
        <v>0</v>
      </c>
      <c r="R61" s="146">
        <v>4569.0744000000004</v>
      </c>
      <c r="S61" s="146">
        <v>0</v>
      </c>
      <c r="T61" s="130">
        <v>4569.0744000000004</v>
      </c>
      <c r="U61" s="101"/>
      <c r="V61" s="146">
        <v>1580.5720000000001</v>
      </c>
      <c r="W61" s="146">
        <v>0</v>
      </c>
      <c r="X61" s="146">
        <v>1538.9924000000001</v>
      </c>
      <c r="Y61" s="146">
        <v>0</v>
      </c>
      <c r="Z61" s="146">
        <v>1520.1634000000001</v>
      </c>
      <c r="AA61" s="146">
        <v>0</v>
      </c>
      <c r="AB61" s="146">
        <v>4639.7278000000006</v>
      </c>
      <c r="AC61" s="146">
        <v>0</v>
      </c>
      <c r="AD61" s="130">
        <v>4639.7278000000006</v>
      </c>
      <c r="AE61" s="101"/>
      <c r="AF61" s="146">
        <v>1520.1634000000001</v>
      </c>
      <c r="AG61" s="146">
        <v>0</v>
      </c>
      <c r="AH61" s="146">
        <v>1443.6580000000001</v>
      </c>
      <c r="AI61" s="146">
        <v>0</v>
      </c>
      <c r="AJ61" s="146">
        <v>3137.2685999999999</v>
      </c>
      <c r="AK61" s="146">
        <v>0</v>
      </c>
      <c r="AL61" s="146">
        <v>6101.09</v>
      </c>
      <c r="AM61" s="146">
        <v>0</v>
      </c>
      <c r="AN61" s="119">
        <v>6101.09</v>
      </c>
      <c r="AO61" s="101"/>
      <c r="AP61" s="146">
        <v>19874.402800000003</v>
      </c>
      <c r="AQ61" s="146">
        <v>0</v>
      </c>
      <c r="AR61" s="146">
        <v>19874.402800000003</v>
      </c>
    </row>
    <row r="62" spans="1:44" hidden="1" x14ac:dyDescent="0.25">
      <c r="A62" s="142" t="s">
        <v>78</v>
      </c>
      <c r="B62" s="146">
        <v>7110.5778999999993</v>
      </c>
      <c r="C62" s="146">
        <v>4909.3579999999993</v>
      </c>
      <c r="D62" s="146">
        <v>7355.4089999999997</v>
      </c>
      <c r="E62" s="146">
        <v>5438.5129999999999</v>
      </c>
      <c r="F62" s="146">
        <v>7268.2789999999995</v>
      </c>
      <c r="G62" s="146">
        <v>5146.2829999999994</v>
      </c>
      <c r="H62" s="146">
        <v>21734.265900000002</v>
      </c>
      <c r="I62" s="146">
        <v>15494.154</v>
      </c>
      <c r="J62" s="130">
        <v>37228.419900000001</v>
      </c>
      <c r="K62" s="101"/>
      <c r="L62" s="146">
        <v>7394.9497999999994</v>
      </c>
      <c r="M62" s="146">
        <v>5146.2829999999994</v>
      </c>
      <c r="N62" s="146">
        <v>7434.7726999999995</v>
      </c>
      <c r="O62" s="146">
        <v>5146.2825999999995</v>
      </c>
      <c r="P62" s="146">
        <v>7420.6971999999996</v>
      </c>
      <c r="Q62" s="146">
        <v>5146.2829999999994</v>
      </c>
      <c r="R62" s="146">
        <v>22250.419699999999</v>
      </c>
      <c r="S62" s="146">
        <v>15438.848599999999</v>
      </c>
      <c r="T62" s="130">
        <v>37689.268299999996</v>
      </c>
      <c r="U62" s="101"/>
      <c r="V62" s="146">
        <v>7479.3747000000003</v>
      </c>
      <c r="W62" s="146">
        <v>5146.2829999999994</v>
      </c>
      <c r="X62" s="146">
        <v>7441.0527000000002</v>
      </c>
      <c r="Y62" s="146">
        <v>5447.0888999999997</v>
      </c>
      <c r="Z62" s="146">
        <v>7422.6801999999998</v>
      </c>
      <c r="AA62" s="146">
        <v>5146.2829999999994</v>
      </c>
      <c r="AB62" s="146">
        <v>22343.107599999999</v>
      </c>
      <c r="AC62" s="146">
        <v>15739.6549</v>
      </c>
      <c r="AD62" s="130">
        <v>38082.762499999997</v>
      </c>
      <c r="AE62" s="101"/>
      <c r="AF62" s="146">
        <v>7422.6801999999998</v>
      </c>
      <c r="AG62" s="146">
        <v>5146.2829999999994</v>
      </c>
      <c r="AH62" s="146">
        <v>7360.9486999999999</v>
      </c>
      <c r="AI62" s="146">
        <v>5146.4635999999991</v>
      </c>
      <c r="AJ62" s="146">
        <v>11788.623300000001</v>
      </c>
      <c r="AK62" s="146">
        <v>13743.6463</v>
      </c>
      <c r="AL62" s="146">
        <v>26572.252199999995</v>
      </c>
      <c r="AM62" s="146">
        <v>24036.392899999995</v>
      </c>
      <c r="AN62" s="119">
        <v>50608.645099999994</v>
      </c>
      <c r="AO62" s="101"/>
      <c r="AP62" s="146">
        <v>92900.045400000003</v>
      </c>
      <c r="AQ62" s="146">
        <v>70709.050399999993</v>
      </c>
      <c r="AR62" s="146">
        <v>163609.09580000001</v>
      </c>
    </row>
    <row r="63" spans="1:44" hidden="1" x14ac:dyDescent="0.25">
      <c r="A63" s="144" t="s">
        <v>79</v>
      </c>
      <c r="B63" s="143">
        <v>0</v>
      </c>
      <c r="C63" s="143">
        <v>0</v>
      </c>
      <c r="D63" s="143">
        <v>0</v>
      </c>
      <c r="E63" s="143">
        <v>0</v>
      </c>
      <c r="F63" s="143">
        <v>0</v>
      </c>
      <c r="G63" s="143">
        <v>0</v>
      </c>
      <c r="H63" s="143">
        <v>0</v>
      </c>
      <c r="I63" s="143">
        <v>0</v>
      </c>
      <c r="J63" s="130"/>
      <c r="K63" s="101"/>
      <c r="L63" s="143">
        <v>0</v>
      </c>
      <c r="M63" s="143">
        <v>0</v>
      </c>
      <c r="N63" s="143">
        <v>0</v>
      </c>
      <c r="O63" s="143">
        <v>0</v>
      </c>
      <c r="P63" s="143">
        <v>0</v>
      </c>
      <c r="Q63" s="143">
        <v>0</v>
      </c>
      <c r="R63" s="143">
        <v>0</v>
      </c>
      <c r="S63" s="143">
        <v>0</v>
      </c>
      <c r="T63" s="130">
        <v>0</v>
      </c>
      <c r="U63" s="101"/>
      <c r="V63" s="143">
        <v>0</v>
      </c>
      <c r="W63" s="143">
        <v>0</v>
      </c>
      <c r="X63" s="143">
        <v>0</v>
      </c>
      <c r="Y63" s="143">
        <v>0</v>
      </c>
      <c r="Z63" s="143">
        <v>0</v>
      </c>
      <c r="AA63" s="143">
        <v>0</v>
      </c>
      <c r="AB63" s="143">
        <v>0</v>
      </c>
      <c r="AC63" s="143">
        <v>0</v>
      </c>
      <c r="AD63" s="130"/>
      <c r="AE63" s="101"/>
      <c r="AF63" s="143">
        <v>0</v>
      </c>
      <c r="AG63" s="143">
        <v>0</v>
      </c>
      <c r="AH63" s="143">
        <v>0</v>
      </c>
      <c r="AI63" s="143">
        <v>0</v>
      </c>
      <c r="AJ63" s="143">
        <v>0</v>
      </c>
      <c r="AK63" s="143">
        <v>0</v>
      </c>
      <c r="AL63" s="143">
        <v>0</v>
      </c>
      <c r="AM63" s="143">
        <v>0</v>
      </c>
      <c r="AN63" s="130"/>
      <c r="AO63" s="101"/>
      <c r="AP63" s="146">
        <v>0</v>
      </c>
      <c r="AQ63" s="146">
        <v>0</v>
      </c>
      <c r="AR63" s="146">
        <v>0</v>
      </c>
    </row>
    <row r="64" spans="1:44" hidden="1" x14ac:dyDescent="0.25">
      <c r="A64" s="101"/>
      <c r="B64" s="136">
        <v>38772.120000000003</v>
      </c>
      <c r="C64" s="136">
        <v>7563.4299999999994</v>
      </c>
      <c r="D64" s="136">
        <v>40163.279999999999</v>
      </c>
      <c r="E64" s="136">
        <v>44356.54</v>
      </c>
      <c r="F64" s="136">
        <v>39364.520000000004</v>
      </c>
      <c r="G64" s="136">
        <v>12692.42</v>
      </c>
      <c r="H64" s="136">
        <v>118299.92</v>
      </c>
      <c r="I64" s="136">
        <v>64612.39</v>
      </c>
      <c r="J64" s="130">
        <v>182912.31</v>
      </c>
      <c r="K64" s="101"/>
      <c r="L64" s="136">
        <v>39067.209999999992</v>
      </c>
      <c r="M64" s="136">
        <v>7743.9399999999987</v>
      </c>
      <c r="N64" s="136">
        <v>40337.89</v>
      </c>
      <c r="O64" s="136">
        <v>7840.329999999999</v>
      </c>
      <c r="P64" s="136">
        <v>40429.980000000003</v>
      </c>
      <c r="Q64" s="136">
        <v>7726.9</v>
      </c>
      <c r="R64" s="136">
        <v>119835.08000000002</v>
      </c>
      <c r="S64" s="136">
        <v>23311.17</v>
      </c>
      <c r="T64" s="130">
        <v>143146.25</v>
      </c>
      <c r="U64" s="101"/>
      <c r="V64" s="136">
        <v>39676.26</v>
      </c>
      <c r="W64" s="136">
        <v>7752.6099999999988</v>
      </c>
      <c r="X64" s="136">
        <v>40062.509999999995</v>
      </c>
      <c r="Y64" s="136">
        <v>8431.7999999999993</v>
      </c>
      <c r="Z64" s="136">
        <v>47341.349999999991</v>
      </c>
      <c r="AA64" s="136">
        <v>8113.8499999999985</v>
      </c>
      <c r="AB64" s="136">
        <v>127080.12000000001</v>
      </c>
      <c r="AC64" s="136">
        <v>24298.26</v>
      </c>
      <c r="AD64" s="130">
        <v>151378.38</v>
      </c>
      <c r="AE64" s="101"/>
      <c r="AF64" s="136">
        <v>46099.079999999994</v>
      </c>
      <c r="AG64" s="136">
        <v>8323.2699999999986</v>
      </c>
      <c r="AH64" s="136">
        <v>41659.79</v>
      </c>
      <c r="AI64" s="136">
        <v>8400.4399999999987</v>
      </c>
      <c r="AJ64" s="136">
        <v>67547.179999999993</v>
      </c>
      <c r="AK64" s="136">
        <v>36569.58</v>
      </c>
      <c r="AL64" s="136">
        <v>155306.04999999999</v>
      </c>
      <c r="AM64" s="136">
        <v>53293.289999999994</v>
      </c>
      <c r="AN64" s="130">
        <v>208599.33999999997</v>
      </c>
      <c r="AO64" s="101"/>
      <c r="AP64" s="136">
        <v>520521.17000000004</v>
      </c>
      <c r="AQ64" s="136">
        <v>165515.10999999999</v>
      </c>
      <c r="AR64" s="136">
        <v>686036.28</v>
      </c>
    </row>
    <row r="65" spans="2:43" hidden="1" x14ac:dyDescent="0.25">
      <c r="B65" s="101"/>
      <c r="C65" s="101"/>
      <c r="D65" s="101"/>
      <c r="E65" s="101"/>
      <c r="F65" s="101"/>
      <c r="G65" s="101"/>
      <c r="H65" s="101"/>
      <c r="I65" s="101"/>
      <c r="J65" s="130"/>
      <c r="K65" s="101"/>
      <c r="L65" s="101"/>
      <c r="M65" s="101"/>
      <c r="N65" s="101"/>
      <c r="O65" s="101"/>
      <c r="P65" s="101"/>
      <c r="Q65" s="101"/>
      <c r="R65" s="101"/>
      <c r="S65" s="101"/>
      <c r="T65" s="130"/>
      <c r="U65" s="101"/>
      <c r="V65" s="101"/>
      <c r="W65" s="101"/>
      <c r="X65" s="101"/>
      <c r="Y65" s="101"/>
      <c r="Z65" s="101"/>
      <c r="AA65" s="101"/>
      <c r="AB65" s="101"/>
      <c r="AC65" s="101"/>
      <c r="AD65" s="130"/>
      <c r="AE65" s="101"/>
      <c r="AF65" s="101"/>
      <c r="AG65" s="101"/>
      <c r="AH65" s="101"/>
      <c r="AI65" s="101"/>
      <c r="AJ65" s="101"/>
      <c r="AK65" s="101"/>
      <c r="AL65" s="101"/>
      <c r="AM65" s="101"/>
      <c r="AN65" s="130"/>
      <c r="AO65" s="101"/>
      <c r="AP65" s="102"/>
      <c r="AQ65" s="102"/>
    </row>
    <row r="66" spans="2:43" hidden="1" x14ac:dyDescent="0.25">
      <c r="B66" s="181">
        <v>46335.55</v>
      </c>
      <c r="C66" s="181"/>
      <c r="D66" s="179">
        <v>84519.82</v>
      </c>
      <c r="E66" s="179"/>
      <c r="F66" s="179">
        <v>52056.94</v>
      </c>
      <c r="G66" s="179"/>
      <c r="H66" s="179">
        <v>182912.31</v>
      </c>
      <c r="I66" s="179"/>
      <c r="J66" s="130">
        <v>182912.31</v>
      </c>
      <c r="K66" s="101"/>
      <c r="L66" s="179">
        <v>46811.149999999994</v>
      </c>
      <c r="M66" s="179"/>
      <c r="N66" s="179">
        <v>48178.22</v>
      </c>
      <c r="O66" s="179"/>
      <c r="P66" s="179">
        <v>48156.880000000005</v>
      </c>
      <c r="Q66" s="179"/>
      <c r="R66" s="179">
        <v>143146.25</v>
      </c>
      <c r="S66" s="179"/>
      <c r="T66" s="130">
        <v>143146.25</v>
      </c>
      <c r="U66" s="101"/>
      <c r="V66" s="179">
        <v>47428.87</v>
      </c>
      <c r="W66" s="179"/>
      <c r="X66" s="179">
        <v>48494.31</v>
      </c>
      <c r="Y66" s="179"/>
      <c r="Z66" s="179">
        <v>55455.19999999999</v>
      </c>
      <c r="AA66" s="179"/>
      <c r="AB66" s="179">
        <v>151378.38</v>
      </c>
      <c r="AC66" s="179"/>
      <c r="AD66" s="130">
        <v>151378.38</v>
      </c>
      <c r="AE66" s="101"/>
      <c r="AF66" s="179">
        <v>54422.349999999991</v>
      </c>
      <c r="AG66" s="179"/>
      <c r="AH66" s="179">
        <v>50060.229999999996</v>
      </c>
      <c r="AI66" s="179"/>
      <c r="AJ66" s="179">
        <v>104116.76</v>
      </c>
      <c r="AK66" s="179"/>
      <c r="AL66" s="179">
        <v>208599.33999999997</v>
      </c>
      <c r="AM66" s="179"/>
      <c r="AN66" s="130">
        <v>208599.33999999997</v>
      </c>
      <c r="AO66" s="101"/>
      <c r="AP66" s="179">
        <v>686036.28</v>
      </c>
      <c r="AQ66" s="179"/>
    </row>
    <row r="67" spans="2:43" hidden="1" x14ac:dyDescent="0.25"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37">
        <v>0</v>
      </c>
      <c r="N67" s="101"/>
      <c r="O67" s="137">
        <v>0</v>
      </c>
      <c r="P67" s="101"/>
      <c r="Q67" s="137">
        <v>0</v>
      </c>
      <c r="R67" s="101"/>
      <c r="S67" s="137">
        <v>0</v>
      </c>
      <c r="T67" s="101"/>
      <c r="U67" s="101"/>
      <c r="V67" s="101"/>
      <c r="W67" s="137">
        <v>0</v>
      </c>
      <c r="X67" s="101"/>
      <c r="Y67" s="137">
        <v>0</v>
      </c>
      <c r="Z67" s="101"/>
      <c r="AA67" s="137">
        <v>0</v>
      </c>
      <c r="AB67" s="101"/>
      <c r="AC67" s="137">
        <v>0</v>
      </c>
      <c r="AD67" s="101"/>
      <c r="AE67" s="101"/>
      <c r="AF67" s="101"/>
      <c r="AG67" s="137">
        <v>0</v>
      </c>
      <c r="AH67" s="101"/>
      <c r="AI67" s="137">
        <v>0</v>
      </c>
      <c r="AJ67" s="101"/>
      <c r="AK67" s="137">
        <v>0</v>
      </c>
      <c r="AL67" s="101"/>
      <c r="AM67" s="137">
        <v>0</v>
      </c>
      <c r="AN67" s="101"/>
      <c r="AO67" s="101"/>
      <c r="AP67" s="101"/>
      <c r="AQ67" s="101"/>
    </row>
    <row r="68" spans="2:43" hidden="1" x14ac:dyDescent="0.25">
      <c r="B68" s="156">
        <v>0</v>
      </c>
      <c r="C68" s="156">
        <v>0</v>
      </c>
      <c r="D68" s="156"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  <c r="J68" s="155">
        <v>0</v>
      </c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</row>
    <row r="69" spans="2:43" hidden="1" x14ac:dyDescent="0.25"/>
    <row r="70" spans="2:43" hidden="1" x14ac:dyDescent="0.25"/>
    <row r="71" spans="2:43" hidden="1" x14ac:dyDescent="0.25"/>
  </sheetData>
  <mergeCells count="68">
    <mergeCell ref="AJ66:AK66"/>
    <mergeCell ref="AL45:AM45"/>
    <mergeCell ref="AL66:AM66"/>
    <mergeCell ref="AP66:AQ66"/>
    <mergeCell ref="N66:O66"/>
    <mergeCell ref="P66:Q66"/>
    <mergeCell ref="R66:S66"/>
    <mergeCell ref="V66:W66"/>
    <mergeCell ref="AH66:AI66"/>
    <mergeCell ref="V45:W45"/>
    <mergeCell ref="AF45:AG45"/>
    <mergeCell ref="AH45:AI45"/>
    <mergeCell ref="X66:Y66"/>
    <mergeCell ref="Z66:AA66"/>
    <mergeCell ref="AB66:AC66"/>
    <mergeCell ref="AF66:AG66"/>
    <mergeCell ref="B45:C45"/>
    <mergeCell ref="D45:E45"/>
    <mergeCell ref="F45:G45"/>
    <mergeCell ref="H45:I45"/>
    <mergeCell ref="L45:M45"/>
    <mergeCell ref="B66:C66"/>
    <mergeCell ref="D66:E66"/>
    <mergeCell ref="F66:G66"/>
    <mergeCell ref="H66:I66"/>
    <mergeCell ref="L66:M66"/>
    <mergeCell ref="Z45:AA45"/>
    <mergeCell ref="AB45:AC45"/>
    <mergeCell ref="AJ45:AK45"/>
    <mergeCell ref="N45:O45"/>
    <mergeCell ref="AP45:AR45"/>
    <mergeCell ref="P45:Q45"/>
    <mergeCell ref="R45:S45"/>
    <mergeCell ref="X45:Y45"/>
    <mergeCell ref="AL41:AM41"/>
    <mergeCell ref="AP41:AQ41"/>
    <mergeCell ref="N41:O41"/>
    <mergeCell ref="P41:Q41"/>
    <mergeCell ref="R41:S41"/>
    <mergeCell ref="V41:W41"/>
    <mergeCell ref="X41:Y41"/>
    <mergeCell ref="Z41:AA41"/>
    <mergeCell ref="AB41:AC41"/>
    <mergeCell ref="AF41:AG41"/>
    <mergeCell ref="AH41:AI41"/>
    <mergeCell ref="AJ41:AK41"/>
    <mergeCell ref="AF1:AG1"/>
    <mergeCell ref="AH1:AI1"/>
    <mergeCell ref="AJ1:AK1"/>
    <mergeCell ref="AL1:AM1"/>
    <mergeCell ref="AP1:AR1"/>
    <mergeCell ref="B41:C41"/>
    <mergeCell ref="D41:E41"/>
    <mergeCell ref="F41:G41"/>
    <mergeCell ref="H41:I41"/>
    <mergeCell ref="L41:M41"/>
    <mergeCell ref="AB1:AC1"/>
    <mergeCell ref="B1:C1"/>
    <mergeCell ref="D1:E1"/>
    <mergeCell ref="F1:G1"/>
    <mergeCell ref="H1:I1"/>
    <mergeCell ref="L1:M1"/>
    <mergeCell ref="N1:O1"/>
    <mergeCell ref="P1:Q1"/>
    <mergeCell ref="R1:S1"/>
    <mergeCell ref="V1:W1"/>
    <mergeCell ref="X1:Y1"/>
    <mergeCell ref="Z1:AA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Variation</vt:lpstr>
      <vt:lpstr>2015</vt:lpstr>
      <vt:lpstr>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BARDY Sophie</dc:creator>
  <cp:lastModifiedBy>Stephane STM. MIGNONAT</cp:lastModifiedBy>
  <dcterms:created xsi:type="dcterms:W3CDTF">2016-02-01T17:12:06Z</dcterms:created>
  <dcterms:modified xsi:type="dcterms:W3CDTF">2016-02-03T10:25:20Z</dcterms:modified>
</cp:coreProperties>
</file>